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1625" windowHeight="6225" tabRatio="851" activeTab="0"/>
  </bookViews>
  <sheets>
    <sheet name="Truong" sheetId="1" r:id="rId1"/>
    <sheet name="LopHoc_THPT" sheetId="2" r:id="rId2"/>
    <sheet name="HocSinh_THPT" sheetId="3" r:id="rId3"/>
    <sheet name="DanhGiaHS_THPT" sheetId="4" r:id="rId4"/>
    <sheet name="DanhGiaMH_THPT" sheetId="5" r:id="rId5"/>
    <sheet name="Danhgia_CBGVNV" sheetId="6" state="hidden" r:id="rId6"/>
    <sheet name="NhanSu_THPT" sheetId="7" r:id="rId7"/>
    <sheet name="CoSoVC_THPT" sheetId="8" r:id="rId8"/>
    <sheet name="Danhgia_CBGVNVBS" sheetId="9" state="hidden" r:id="rId9"/>
  </sheets>
  <externalReferences>
    <externalReference r:id="rId12"/>
    <externalReference r:id="rId13"/>
  </externalReferences>
  <definedNames>
    <definedName name="BAOCAO_TAICHINH">#REF!</definedName>
    <definedName name="BIEU_C.CBQL">'Danhgia_CBGVNV'!$B$25:$Q$37</definedName>
    <definedName name="BIEU_C.TAICHINH">#REF!</definedName>
    <definedName name="BIEU_CSVC">'CoSoVC_THPT'!#REF!</definedName>
    <definedName name="BIEU_Ð.KPKHAC">'CoSoVC_THPT'!$B$24:$H$70</definedName>
    <definedName name="BIEU_Ð_NVS">'CoSoVC_THPT'!$B$123:$H$125</definedName>
    <definedName name="BIEU_Ð_TBKHAC">'CoSoVC_THPT'!$B$101:$H$118</definedName>
    <definedName name="BIEU_INFO" localSheetId="7">#REF!</definedName>
    <definedName name="BIEU_INFO">#REF!</definedName>
    <definedName name="BIEU04_THPT_C.GV">'Danhgia_CBGVNV'!$B$6:$Q$24</definedName>
    <definedName name="BIEU04_THPT_C.HK">'DanhGiaHS_THPT'!$B$5:$F$21</definedName>
    <definedName name="BIEU04_THPT_C.HL">'DanhGiaHS_THPT'!$B$22:$F$53</definedName>
    <definedName name="BIEU04_THPT_C.HLM">'DanhGiaMH_THPT'!$B$5:$F$98</definedName>
    <definedName name="BIEU04_THPT_C.HS">'HocSinh_THPT'!$B$5:$F$25</definedName>
    <definedName name="BIEU04_THPT_C.LOP">'LopHoc_THPT'!$B$5:$F$39</definedName>
    <definedName name="BIEU04_THPT_Ð.CN">'CoSoVC_THPT'!$B$19:$H$19</definedName>
    <definedName name="BIEU04_THPT_Ð.DTP">'CoSoVC_THPT'!$B$73:$H$95</definedName>
    <definedName name="BIEU04_THPT_Ð.KPH">'CoSoVC_THPT'!$B$6:$H$15</definedName>
    <definedName name="BIEU04_THPT_Ð.TBDHTT">'CoSoVC_THPT'!$B$96:$H$100</definedName>
    <definedName name="CHITRUONG">#REF!</definedName>
    <definedName name="CSVC">'CoSoVC_THPT'!$F$73:$H$79</definedName>
    <definedName name="CSVC_CHONGOI">'CoSoVC_THPT'!$C$19:$H$19</definedName>
    <definedName name="CSVC_DIENTICH_PHONG">'CoSoVC_THPT'!$F$81:$H$95</definedName>
    <definedName name="CSVC_LOAIPHONG_CTCC">'CoSoVC_THPT'!$C$68:$H$70</definedName>
    <definedName name="CSVC_LOAIPHONG_HCQT">'CoSoVC_THPT'!$C$54:$H$62</definedName>
    <definedName name="CSVC_LOAIPHONG_KHAC">'CoSoVC_THPT'!$C$36:$H$39</definedName>
    <definedName name="CSVC_LOAIPHONG_PHONGAN">'CoSoVC_THPT'!$C$45:$H$48</definedName>
    <definedName name="CSVC_LOAIPHONG_PHONGHOC">'CoSoVC_THPT'!$C$7:$H$15</definedName>
    <definedName name="CSVC_LOAIPHONG_PVHT">'CoSoVC_THPT'!$C$25:$H$30</definedName>
    <definedName name="CSVC_THIETBI">'CoSoVC_THPT'!$F$103:$H$118</definedName>
    <definedName name="CSVC_VESINH">'CoSoVC_THPT'!$F$123:$H$124</definedName>
    <definedName name="DANHGIA_HOCSINH_THPT">'DanhGiaMH_THPT'!$D$5:$F$98</definedName>
    <definedName name="diachi" localSheetId="7">#REF!</definedName>
    <definedName name="diachi">#REF!</definedName>
    <definedName name="dienthoai" localSheetId="7">#REF!</definedName>
    <definedName name="dienthoai">#REF!</definedName>
    <definedName name="DM_chuan" localSheetId="5">#REF!</definedName>
    <definedName name="DM_chuan">#REF!</definedName>
    <definedName name="DM_MaTruong" localSheetId="4">'[1]DanhMuc'!#REF!</definedName>
    <definedName name="DM_Nam">#REF!</definedName>
    <definedName name="email" localSheetId="7">#REF!</definedName>
    <definedName name="email">#REF!</definedName>
    <definedName name="fax" localSheetId="7">#REF!</definedName>
    <definedName name="fax">#REF!</definedName>
    <definedName name="hieutruong" localSheetId="7">#REF!</definedName>
    <definedName name="hieutruong">#REF!</definedName>
    <definedName name="HOCSINH_HOCNGHE_KHAC">#REF!</definedName>
    <definedName name="HS_BOHOC_THPT">'HocSinh_THPT'!$D$20:$F$25</definedName>
    <definedName name="HS_BOHOC_THPT_KHAC">#REF!</definedName>
    <definedName name="HS_CAPHOC_THPT1">'HocSinh_THPT'!$D$5:$F$8</definedName>
    <definedName name="HS_CAPHOC_THPT1_KHAC">#REF!</definedName>
    <definedName name="HS_CAPHOC_THPT2">'HocSinh_THPT'!$D$9:$F$18</definedName>
    <definedName name="HS_CAPHOC_THPT2_KHAC">#REF!</definedName>
    <definedName name="HS_CHINHSACH_THPT">'HocSinh_THPT'!#REF!</definedName>
    <definedName name="HS_CHINHSACH_THPT_KHAC">#REF!</definedName>
    <definedName name="HS_CNGHANH_KHAC">#REF!</definedName>
    <definedName name="HS_HANHKIEM_THPT">'DanhGiaHS_THPT'!$D$6:$F$21</definedName>
    <definedName name="HS_HOCLUC_THPT">'DanhGiaHS_THPT'!$D$23:$F$46</definedName>
    <definedName name="HS_KETQUA_CN_THPT">'DanhGiaHS_THPT'!$D$49:$F$53</definedName>
    <definedName name="HS_LOAILOP_THPT_KHAC">#REF!</definedName>
    <definedName name="HS_PHANBAN_KHAC">#REF!</definedName>
    <definedName name="LH_CNGANH">'LopHoc_THPT'!$D$26:$F$39</definedName>
    <definedName name="LH_CNGANH_KHAC">#REF!</definedName>
    <definedName name="LH_DACBIET_THPT">'LopHoc_THPT'!$D$6:$F$8</definedName>
    <definedName name="LH_DACBIET_THPT_KHAC">#REF!</definedName>
    <definedName name="LH_MONHOC_THPT">'LopHoc_THPT'!$D$14:$F$20</definedName>
    <definedName name="LOP_HNDN_THEOLOP">'LopHoc_THPT'!$D$9:$F$12</definedName>
    <definedName name="LOP_HNDN_THEOLOP_KHAC">#REF!</definedName>
    <definedName name="LOP_PHANBAN">'LopHoc_THPT'!$D$22:$F$24</definedName>
    <definedName name="LOP_PHANBAN_KHAC">#REF!</definedName>
    <definedName name="LOPHOC_THPT">'LopHoc_THPT'!$D$5:$F$5</definedName>
    <definedName name="LOPHOC_THPT_KHAC">#REF!</definedName>
    <definedName name="ma_nam" localSheetId="7">#REF!</definedName>
    <definedName name="ma_nam">#REF!</definedName>
    <definedName name="ma_tructhuoc" localSheetId="7">#REF!</definedName>
    <definedName name="ma_tructhuoc">#REF!</definedName>
    <definedName name="ma_truong" localSheetId="7">#REF!</definedName>
    <definedName name="ma_truong">#REF!</definedName>
    <definedName name="NHANSU_CHUYENMON_THPT1">'Danhgia_CBGVNV'!$F$20:$L$24</definedName>
    <definedName name="NHANSU_CHUYENMON_THPT2">'Danhgia_CBGVNV'!$M$20:$Q$24</definedName>
    <definedName name="NHANSU_DANHGIA_CBQL1">'Danhgia_CBGVNV'!$F$27:$L$31</definedName>
    <definedName name="NHANSU_DANHGIA_CBQL2">'Danhgia_CBGVNV'!$M$27:$Q$31</definedName>
    <definedName name="NHANSU_DANHGIA_GV_THPT1">'Danhgia_CBGVNV'!$F$8:$L$12</definedName>
    <definedName name="NHANSU_DANHGIA_GV_THPT2">'Danhgia_CBGVNV'!$M$8:$Q$12</definedName>
    <definedName name="NHANSU_DANHGIA_NV1">'Danhgia_CBGVNV'!$F$33:$L$37</definedName>
    <definedName name="NHANSU_DANHGIA_NV2">'Danhgia_CBGVNV'!$M$33:$Q$37</definedName>
    <definedName name="NHANSU_DAODUC_THPT1">'Danhgia_CBGVNV'!$F$14:$L$18</definedName>
    <definedName name="NHANSU_DAODUC_THPT2">'Danhgia_CBGVNV'!$M$14:$Q$18</definedName>
    <definedName name="NHANSU_HIV">'Danhgia_CBGVNV'!$D$42:$H$44</definedName>
    <definedName name="phuongxa" localSheetId="7">#REF!</definedName>
    <definedName name="phuongxa">#REF!</definedName>
    <definedName name="_xlnm.Print_Area" localSheetId="7">'CoSoVC_THPT'!$B$1:$H$62,'CoSoVC_THPT'!$B$64:$H$118,'CoSoVC_THPT'!$B$120:$H$136</definedName>
    <definedName name="_xlnm.Print_Area" localSheetId="5">'Danhgia_CBGVNV'!$C$1:$Q$37</definedName>
    <definedName name="_xlnm.Print_Area" localSheetId="3">'DanhGiaHS_THPT'!$B$1:$F$53</definedName>
    <definedName name="_xlnm.Print_Area" localSheetId="4">'DanhGiaMH_THPT'!$B$1:$F$98</definedName>
    <definedName name="_xlnm.Print_Area" localSheetId="2">'HocSinh_THPT'!$B$1:$F$26</definedName>
    <definedName name="_xlnm.Print_Area" localSheetId="1">'LopHoc_THPT'!$B$1:$F$39</definedName>
    <definedName name="_xlnm.Print_Titles" localSheetId="4">'DanhGiaMH_THPT'!$3:$4</definedName>
    <definedName name="quanhuyen" localSheetId="7">#REF!</definedName>
    <definedName name="quanhuyen">#REF!</definedName>
    <definedName name="sodiemtruong" localSheetId="7">#REF!</definedName>
    <definedName name="sodiemtruong">#REF!</definedName>
    <definedName name="THIETBI_GIAODUC">'CoSoVC_THPT'!$F$98:$H$100</definedName>
    <definedName name="tinhthanh" localSheetId="7">#REF!</definedName>
    <definedName name="tinhthanh">#REF!</definedName>
    <definedName name="truong" localSheetId="7">#REF!</definedName>
    <definedName name="truong">#REF!</definedName>
    <definedName name="web" localSheetId="7">#REF!</definedName>
    <definedName name="web">#REF!</definedName>
  </definedNames>
  <calcPr fullCalcOnLoad="1"/>
</workbook>
</file>

<file path=xl/comments6.xml><?xml version="1.0" encoding="utf-8"?>
<comments xmlns="http://schemas.openxmlformats.org/spreadsheetml/2006/main">
  <authors>
    <author>thunm</author>
    <author>User</author>
  </authors>
  <commentList>
    <comment ref="F7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F13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ma_danhgia_dd
EMIS.DANHGIA_DAODUC
</t>
        </r>
      </text>
    </comment>
    <comment ref="F19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ma_danhgia_cm
EMIS.DANHGIA_CM
</t>
        </r>
      </text>
    </comment>
    <comment ref="F2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F3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M13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ma_danhgia_dd
EMIS.DANHGIA_DAODUC
</t>
        </r>
      </text>
    </comment>
    <comment ref="M19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ma_danhgia_cm
EMIS.DANHGIA_CM
</t>
        </r>
      </text>
    </comment>
    <comment ref="M2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M3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M7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F4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ma_loaigv</t>
        </r>
      </text>
    </comment>
  </commentList>
</comments>
</file>

<file path=xl/comments9.xml><?xml version="1.0" encoding="utf-8"?>
<comments xmlns="http://schemas.openxmlformats.org/spreadsheetml/2006/main">
  <authors>
    <author>thunm</author>
    <author>User</author>
  </authors>
  <commentList>
    <comment ref="F7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M7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F13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ma_danhgia_dd
EMIS.DANHGIA_DAODUC
</t>
        </r>
      </text>
    </comment>
    <comment ref="M13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ma_danhgia_dd
EMIS.DANHGIA_DAODUC
</t>
        </r>
      </text>
    </comment>
    <comment ref="F19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ma_danhgia_cm
EMIS.DANHGIA_CM
</t>
        </r>
      </text>
    </comment>
    <comment ref="M19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ma_danhgia_cm
EMIS.DANHGIA_CM
</t>
        </r>
      </text>
    </comment>
    <comment ref="F2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M2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F3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M3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F4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ma_loaigv</t>
        </r>
      </text>
    </comment>
  </commentList>
</comments>
</file>

<file path=xl/sharedStrings.xml><?xml version="1.0" encoding="utf-8"?>
<sst xmlns="http://schemas.openxmlformats.org/spreadsheetml/2006/main" count="779" uniqueCount="382">
  <si>
    <t>Chia ra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</si>
  <si>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</si>
  <si>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</si>
  <si>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</si>
  <si>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</si>
  <si>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</si>
  <si>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</si>
  <si>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</si>
  <si>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</si>
  <si>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</si>
  <si>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</si>
  <si>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</si>
  <si>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</si>
  <si>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</si>
  <si>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</si>
  <si>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</si>
  <si>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</si>
  <si>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Thủ trưởng đơn vị</t>
  </si>
  <si>
    <t>Tổng số</t>
  </si>
  <si>
    <t>2. Thông tin về học sinh</t>
  </si>
  <si>
    <t>Loại học sinh</t>
  </si>
  <si>
    <t>Lớp 10</t>
  </si>
  <si>
    <t>Lớp 11</t>
  </si>
  <si>
    <t>Lớp 12</t>
  </si>
  <si>
    <t>Tổng số học sinh</t>
  </si>
  <si>
    <t>Dân tộc</t>
  </si>
  <si>
    <t>Nữ dân tộc</t>
  </si>
  <si>
    <t>Nữ</t>
  </si>
  <si>
    <t>Đánh giá học sinh</t>
  </si>
  <si>
    <t xml:space="preserve"> - Khá</t>
  </si>
  <si>
    <t xml:space="preserve"> - Trung bình</t>
  </si>
  <si>
    <t xml:space="preserve"> - Yếu</t>
  </si>
  <si>
    <t xml:space="preserve"> - Kém</t>
  </si>
  <si>
    <t>Tổng hợp kết quả cuối năm</t>
  </si>
  <si>
    <t xml:space="preserve"> - Lên lớp</t>
  </si>
  <si>
    <t xml:space="preserve"> - Thi lại</t>
  </si>
  <si>
    <t xml:space="preserve"> - Lưu ban</t>
  </si>
  <si>
    <t>Môn học</t>
  </si>
  <si>
    <t>Chia ra: - Giỏi</t>
  </si>
  <si>
    <t>Công nghệ</t>
  </si>
  <si>
    <t>Ngoại ngữ</t>
  </si>
  <si>
    <t>Tin học</t>
  </si>
  <si>
    <t>Thể dục</t>
  </si>
  <si>
    <t>3. Đánh giá học sinh</t>
  </si>
  <si>
    <t>Tên trường</t>
  </si>
  <si>
    <t>Mã đơn vị:</t>
  </si>
  <si>
    <t>Năm học:</t>
  </si>
  <si>
    <t>Tỉnh/thành phố:</t>
  </si>
  <si>
    <t>Huyện/quận:</t>
  </si>
  <si>
    <t>Xã/phường:</t>
  </si>
  <si>
    <t>(Ký tên, đóng dấu)</t>
  </si>
  <si>
    <t>HỒ SƠ TRƯỜNG THPT CUỐI NĂM</t>
  </si>
  <si>
    <t xml:space="preserve"> - Số học sinh chuyển đi</t>
  </si>
  <si>
    <t xml:space="preserve"> - Số học sinh chuyển đến</t>
  </si>
  <si>
    <t>Số học sinh chia theo hạnh kiểm</t>
  </si>
  <si>
    <t>Số học sinh chia theo học lực</t>
  </si>
  <si>
    <t>Toán học</t>
  </si>
  <si>
    <t>Vật lý</t>
  </si>
  <si>
    <t>Hoá học</t>
  </si>
  <si>
    <t>Sinh học</t>
  </si>
  <si>
    <t>Ngữ văn</t>
  </si>
  <si>
    <t>Lịch sử</t>
  </si>
  <si>
    <t>Địa lý</t>
  </si>
  <si>
    <t>(*) Con liệt sĩ, thương binh, bệnh binh; học sinh nhiễm chất độc da cam, hộ nghèo</t>
  </si>
  <si>
    <t>Giáo viên</t>
  </si>
  <si>
    <t>Chia theo chế độ lao động</t>
  </si>
  <si>
    <t>Trong tổng số</t>
  </si>
  <si>
    <t>Biên chế</t>
  </si>
  <si>
    <t>Hợp đồng</t>
  </si>
  <si>
    <r>
      <t xml:space="preserve">Chia ra: </t>
    </r>
    <r>
      <rPr>
        <sz val="12"/>
        <color indexed="62"/>
        <rFont val="Times New Roman"/>
        <family val="1"/>
      </rPr>
      <t>Xuất sắc</t>
    </r>
  </si>
  <si>
    <t>Khá</t>
  </si>
  <si>
    <t>Trung bình</t>
  </si>
  <si>
    <t>Kém</t>
  </si>
  <si>
    <t>* Đánh giá về đạo đức</t>
  </si>
  <si>
    <r>
      <t xml:space="preserve">Chia ra: </t>
    </r>
    <r>
      <rPr>
        <sz val="12"/>
        <color indexed="62"/>
        <rFont val="Times New Roman"/>
        <family val="1"/>
      </rPr>
      <t>Tốt</t>
    </r>
  </si>
  <si>
    <t>* Đánh giá về chuyên môn</t>
  </si>
  <si>
    <t>3. Xếp loại nhân viên</t>
  </si>
  <si>
    <t>4. Đánh giá môn học</t>
  </si>
  <si>
    <t xml:space="preserve">  + Học sinh tiên tiến</t>
  </si>
  <si>
    <t xml:space="preserve">   Trong đó:  + Học sinh giỏi</t>
  </si>
  <si>
    <t>5. Đánh giá cán bộ, giáo viên, nhân viên</t>
  </si>
  <si>
    <t>Thỉnh giảng</t>
  </si>
  <si>
    <t>Tổng số cán bộ, giáo viên, nhân viên</t>
  </si>
  <si>
    <t>Giáo dục quốc phòng</t>
  </si>
  <si>
    <t>Tiếng dân tộc</t>
  </si>
  <si>
    <t>Giáo dục công dân</t>
  </si>
  <si>
    <t>Nguyên nhân bỏ học</t>
  </si>
  <si>
    <t>Trong đó nữ</t>
  </si>
  <si>
    <t>Loại trường</t>
  </si>
  <si>
    <t>Loại hình</t>
  </si>
  <si>
    <t>Trường quốc tế</t>
  </si>
  <si>
    <t>Đạt mức chất lượng tối thiểu</t>
  </si>
  <si>
    <t>Tên hiệu trưởng:</t>
  </si>
  <si>
    <t>Điện thoại:</t>
  </si>
  <si>
    <t>Có HS hệ khác</t>
  </si>
  <si>
    <t>Fax:</t>
  </si>
  <si>
    <t>Không</t>
  </si>
  <si>
    <t>Địa chỉ trường:</t>
  </si>
  <si>
    <t>Email:</t>
  </si>
  <si>
    <t>Mức độ 1</t>
  </si>
  <si>
    <t>Web:</t>
  </si>
  <si>
    <t>Mức độ 2</t>
  </si>
  <si>
    <t>Số điểm trường phụ</t>
  </si>
  <si>
    <t>Họ tên người báo cáo</t>
  </si>
  <si>
    <t>(*) Dành cho trường không phải trường khuyết tật</t>
  </si>
  <si>
    <t>Có tổ chức dạy nghề PT</t>
  </si>
  <si>
    <t>(**) Dành cho trường không phải trường bán trú, nội trú</t>
  </si>
  <si>
    <t>Có lớp không chuyên</t>
  </si>
  <si>
    <r>
      <t>(1)</t>
    </r>
    <r>
      <rPr>
        <i/>
        <sz val="10"/>
        <color indexed="18"/>
        <rFont val="Times New Roman"/>
        <family val="1"/>
      </rPr>
      <t xml:space="preserve"> Là mã của trường quản lý cơ sở THPT này</t>
    </r>
  </si>
  <si>
    <t xml:space="preserve"> + Học lực yếu kém</t>
  </si>
  <si>
    <t xml:space="preserve"> + Xa trường, đi lại khó khăn</t>
  </si>
  <si>
    <t xml:space="preserve"> + Thiên tai, dịch bệnh</t>
  </si>
  <si>
    <t xml:space="preserve"> + Nguyên nhân khác</t>
  </si>
  <si>
    <t>Trong TS: + Nữ</t>
  </si>
  <si>
    <t xml:space="preserve"> + Dân tộc</t>
  </si>
  <si>
    <t xml:space="preserve"> + Nữ dân tộc</t>
  </si>
  <si>
    <t>Chia ra: Tốt</t>
  </si>
  <si>
    <t>Yếu</t>
  </si>
  <si>
    <t>Chia ra: Giỏi</t>
  </si>
  <si>
    <t>2. Xếp loại cán bộ quản lý</t>
  </si>
  <si>
    <t>1. Xếp loại giáo viên trung học</t>
  </si>
  <si>
    <t xml:space="preserve"> + Học sinh khuyết tật</t>
  </si>
  <si>
    <t>Trong TS: + Hoàn cảnh gia đình khó khăn</t>
  </si>
  <si>
    <t>ma_danhgia_ns</t>
  </si>
  <si>
    <t>ma_danhgia_dd</t>
  </si>
  <si>
    <t>ma_danhgia_cm</t>
  </si>
  <si>
    <t>Chia ra: - Đạt yêu cầu</t>
  </si>
  <si>
    <t xml:space="preserve"> - Chưa đạt yêu cầu</t>
  </si>
  <si>
    <t>2. Thông tin về lớp học</t>
  </si>
  <si>
    <t>Loại lớp</t>
  </si>
  <si>
    <t>Trong TS: - Lớp có HS khuyết tật học hòa nhập</t>
  </si>
  <si>
    <t xml:space="preserve"> - Lớp học 2 buổi/ngày</t>
  </si>
  <si>
    <t xml:space="preserve"> - Lớp có học sinh học nghề phổ thông</t>
  </si>
  <si>
    <t xml:space="preserve"> + Nhóm nghề Tiểu thủ CN</t>
  </si>
  <si>
    <t xml:space="preserve"> + Nhóm nghề Dịch vụ</t>
  </si>
  <si>
    <t xml:space="preserve"> + Nhóm nghề khác</t>
  </si>
  <si>
    <t>Số lớp theo môn học</t>
  </si>
  <si>
    <t>Trong TS: - Tin học</t>
  </si>
  <si>
    <t xml:space="preserve"> - Tiếng dân tộc</t>
  </si>
  <si>
    <t xml:space="preserve"> - Tiếng Anh</t>
  </si>
  <si>
    <t xml:space="preserve"> - Tiếng Pháp</t>
  </si>
  <si>
    <t xml:space="preserve"> - Tiếng Trung</t>
  </si>
  <si>
    <t xml:space="preserve"> - Tiếng Nga</t>
  </si>
  <si>
    <t xml:space="preserve"> - Ngoại ngữ khác</t>
  </si>
  <si>
    <t>Số lớp theo phân ban</t>
  </si>
  <si>
    <t>Chia ra: - Ban cơ bản</t>
  </si>
  <si>
    <t xml:space="preserve"> - Ban tự nhiên</t>
  </si>
  <si>
    <t xml:space="preserve"> - Ban xã hội</t>
  </si>
  <si>
    <t>Số lớp theo hệ chuyên</t>
  </si>
  <si>
    <t>Chia ra: - Chuyên Ngữ văn</t>
  </si>
  <si>
    <t xml:space="preserve"> - Chuyên Lịch sử</t>
  </si>
  <si>
    <t xml:space="preserve"> - Chuyên Địa lý</t>
  </si>
  <si>
    <t xml:space="preserve"> - Chuyên Tiếng Anh</t>
  </si>
  <si>
    <t xml:space="preserve"> - Chuyên Tiếng Pháp</t>
  </si>
  <si>
    <t xml:space="preserve"> - Chuyên Tiếng Trung</t>
  </si>
  <si>
    <t xml:space="preserve"> - Chuyên Tiếng Nga</t>
  </si>
  <si>
    <t xml:space="preserve"> - Chuyên Ngoại ngữ khác</t>
  </si>
  <si>
    <t xml:space="preserve"> - Chuyên Toán</t>
  </si>
  <si>
    <t xml:space="preserve"> - Chuyên Vật lý</t>
  </si>
  <si>
    <t xml:space="preserve"> - Chuyên Hoá học</t>
  </si>
  <si>
    <t xml:space="preserve"> - Chuyên Sinh học</t>
  </si>
  <si>
    <t xml:space="preserve"> - Chuyên Tin học</t>
  </si>
  <si>
    <t xml:space="preserve"> - Chuyên khác</t>
  </si>
  <si>
    <t xml:space="preserve"> - Số học sinh bỏ học 2 học kỳ </t>
  </si>
  <si>
    <t xml:space="preserve"> - Số học sinh khuyết tật học hoà nhập</t>
  </si>
  <si>
    <t xml:space="preserve"> + Do kỳ thị</t>
  </si>
  <si>
    <t>Không xếp loại</t>
  </si>
  <si>
    <t xml:space="preserve">      Kém</t>
  </si>
  <si>
    <t xml:space="preserve">      Không xếp loại</t>
  </si>
  <si>
    <t xml:space="preserve"> - Học chương trình giáo dục của Bộ GD&amp;ĐT về sức khỏe sinh sản và HIV/AIDS dựa trên kỹ năng sống</t>
  </si>
  <si>
    <t>Số được tập huấn và tham gia giảng dạy về phòng, chống HIV trên nền tảng kỹ năng sống và giáo dục sức khỏe sinh sản.</t>
  </si>
  <si>
    <t>Cán bộ, Giáo viên, Nhân viên</t>
  </si>
  <si>
    <t xml:space="preserve">                 Trong TS:  + Nhóm nghề Nông lâm</t>
  </si>
  <si>
    <t xml:space="preserve">   Trong đó:  Giáo viên</t>
  </si>
  <si>
    <t xml:space="preserve">                    Nhân viên</t>
  </si>
  <si>
    <t>Số học sinh không xếp loại</t>
  </si>
  <si>
    <t>PropertyId</t>
  </si>
  <si>
    <t>RowId</t>
  </si>
  <si>
    <t>C0</t>
  </si>
  <si>
    <t>C13</t>
  </si>
  <si>
    <t>C16</t>
  </si>
  <si>
    <t>C17</t>
  </si>
  <si>
    <t>C18</t>
  </si>
  <si>
    <t>C19</t>
  </si>
  <si>
    <t>C20</t>
  </si>
  <si>
    <t>C21</t>
  </si>
  <si>
    <t>C14</t>
  </si>
  <si>
    <t>C15</t>
  </si>
  <si>
    <t>5. Đánh giá cán bộ, giáo viên, nhân viên người nước ngoài</t>
  </si>
  <si>
    <t>Phiên bản 4.0.1 - T 5-2015</t>
  </si>
  <si>
    <t>Giatri</t>
  </si>
  <si>
    <t>1. Thông tin định dạng trường</t>
  </si>
  <si>
    <r>
      <t xml:space="preserve">Mã trực thuộc </t>
    </r>
    <r>
      <rPr>
        <i/>
        <vertAlign val="superscript"/>
        <sz val="13"/>
        <rFont val="Times New Roman"/>
        <family val="1"/>
      </rPr>
      <t>(1)</t>
    </r>
  </si>
  <si>
    <t>Thuộc vùng đặc biệt khó khăn</t>
  </si>
  <si>
    <t>Dạy học 2 buổi/ngày</t>
  </si>
  <si>
    <t>Có học sinh khuyết tật</t>
  </si>
  <si>
    <t>Có học sinh bán trú</t>
  </si>
  <si>
    <t>Có chi bộ đảng</t>
  </si>
  <si>
    <t>Đạt chuẩn quốc gia</t>
  </si>
  <si>
    <t>Có học sinh nội trú</t>
  </si>
  <si>
    <t xml:space="preserve"> - Không xếp loại</t>
  </si>
  <si>
    <t>4. Thông tin về nhân sự</t>
  </si>
  <si>
    <t>Nhân sự</t>
  </si>
  <si>
    <t>* Số Đảng viên</t>
  </si>
  <si>
    <t>Chia ra: - Đảng viên là giáo viên</t>
  </si>
  <si>
    <t xml:space="preserve"> - Đảng viên là cán bộ quản lý</t>
  </si>
  <si>
    <t xml:space="preserve"> - Đảng viên là nhân viên</t>
  </si>
  <si>
    <t>4.1. Giáo viên</t>
  </si>
  <si>
    <t>Số giáo viên chia theo chuẩn đào tạo</t>
  </si>
  <si>
    <t>Chia ra: - Trên chuẩn</t>
  </si>
  <si>
    <t xml:space="preserve"> - Đạt chuẩn</t>
  </si>
  <si>
    <t xml:space="preserve"> - Chưa đạt chuẩn</t>
  </si>
  <si>
    <t>Tham gia bồi dưỡng  thường xuyên</t>
  </si>
  <si>
    <t>Số giáo viên chia theo trình độ đào tạo</t>
  </si>
  <si>
    <t>Chia ra: - Cấp tốc</t>
  </si>
  <si>
    <t xml:space="preserve"> - Sơ cấp</t>
  </si>
  <si>
    <t xml:space="preserve"> - Trung cấp</t>
  </si>
  <si>
    <t xml:space="preserve"> - Cao đẳng</t>
  </si>
  <si>
    <t xml:space="preserve"> - Đại học</t>
  </si>
  <si>
    <t xml:space="preserve"> - Thạc sĩ</t>
  </si>
  <si>
    <t xml:space="preserve"> - Tiến sĩ</t>
  </si>
  <si>
    <t xml:space="preserve"> - TS khoa học</t>
  </si>
  <si>
    <t xml:space="preserve"> - Khác</t>
  </si>
  <si>
    <t>Số giáo viên dạy theo môn học</t>
  </si>
  <si>
    <t>Chia ra: - Thể dục</t>
  </si>
  <si>
    <t xml:space="preserve"> - Tin học</t>
  </si>
  <si>
    <t xml:space="preserve"> - Tiếng Pháp </t>
  </si>
  <si>
    <t xml:space="preserve"> - Ngữ Văn </t>
  </si>
  <si>
    <t xml:space="preserve"> - Lịch sử</t>
  </si>
  <si>
    <t xml:space="preserve"> - Địa lý</t>
  </si>
  <si>
    <t xml:space="preserve"> - Toán học</t>
  </si>
  <si>
    <t xml:space="preserve"> - Vật lý</t>
  </si>
  <si>
    <t xml:space="preserve"> - Hóa học</t>
  </si>
  <si>
    <t xml:space="preserve"> - Sinh học</t>
  </si>
  <si>
    <t xml:space="preserve"> - Giáo dục công dân</t>
  </si>
  <si>
    <t xml:space="preserve"> - Giáo dục quốc phòng</t>
  </si>
  <si>
    <t xml:space="preserve"> - Kỹ thuật công nghiệp</t>
  </si>
  <si>
    <t xml:space="preserve"> - Kỹ thuật nông nghiệp</t>
  </si>
  <si>
    <t xml:space="preserve"> - Công nghệ</t>
  </si>
  <si>
    <t xml:space="preserve"> - Môn học khác</t>
  </si>
  <si>
    <t>4.2 Số giáo viên chuyên trách Đoàn</t>
  </si>
  <si>
    <t>4.3 Cán bộ quản lý</t>
  </si>
  <si>
    <t>Chia ra: - Hiệu trưởng</t>
  </si>
  <si>
    <t xml:space="preserve"> - Phó hiệu trưởng</t>
  </si>
  <si>
    <t>Trình độ đào tạo Hiệu trưởng</t>
  </si>
  <si>
    <t>Trình độ đào tạo Phó Hiệu trưởng</t>
  </si>
  <si>
    <t>4.4 Nhân viên</t>
  </si>
  <si>
    <r>
      <t xml:space="preserve">Chia ra: - Văn phòng  </t>
    </r>
    <r>
      <rPr>
        <vertAlign val="superscript"/>
        <sz val="12"/>
        <rFont val="Times New Roman"/>
        <family val="1"/>
      </rPr>
      <t>(*)</t>
    </r>
  </si>
  <si>
    <t>Trong đó: - Nhân viên kế toán</t>
  </si>
  <si>
    <t xml:space="preserve">                 - Nhân viên y tế</t>
  </si>
  <si>
    <t xml:space="preserve"> - Thư viện</t>
  </si>
  <si>
    <t xml:space="preserve"> - Thiết bị</t>
  </si>
  <si>
    <t xml:space="preserve"> - Bảo vệ</t>
  </si>
  <si>
    <t xml:space="preserve">  - Nhân viên thí nghiệm</t>
  </si>
  <si>
    <t xml:space="preserve">  - Nhân viên KT nghiệp vụ (6)</t>
  </si>
  <si>
    <t xml:space="preserve"> - Nhân viên khác</t>
  </si>
  <si>
    <r>
      <t xml:space="preserve">(*) </t>
    </r>
    <r>
      <rPr>
        <i/>
        <sz val="10"/>
        <color indexed="62"/>
        <rFont val="Times New Roman"/>
        <family val="1"/>
      </rPr>
      <t>Bao gồm văn thư, kế toán, thủ quỹ, y tế</t>
    </r>
  </si>
  <si>
    <t xml:space="preserve">      (6) Gồm những người hướng dẫn nghề trong các trường, xưởng trường</t>
  </si>
  <si>
    <t xml:space="preserve"> - Số học sinh biết bơi</t>
  </si>
  <si>
    <t>Trường THPT Phan Chu Trinh</t>
  </si>
  <si>
    <t>66000731</t>
  </si>
  <si>
    <t>2017-2018</t>
  </si>
  <si>
    <t>Đăk Lăk</t>
  </si>
  <si>
    <t>Hoàng Minh Ngọc</t>
  </si>
  <si>
    <t>Huyện Ea H'leo</t>
  </si>
  <si>
    <t>0982101963</t>
  </si>
  <si>
    <t>Xã Ea Ral</t>
  </si>
  <si>
    <t/>
  </si>
  <si>
    <t>Km92,QL14,Ea Ral, Ea H'leo, Đăk Lăk</t>
  </si>
  <si>
    <t>c3phanchutrinh.daklak.edu.vn</t>
  </si>
  <si>
    <t>phanchutrinh2005@gmail.com</t>
  </si>
  <si>
    <t>Ea H'leo, ngày 06 tháng 06 năm 2018</t>
  </si>
  <si>
    <t>TRƯƠNG KIM LÂM</t>
  </si>
  <si>
    <t>5. Thông tin về cơ sở vật chất</t>
  </si>
  <si>
    <t>A. Khối phòng học</t>
  </si>
  <si>
    <t>Số lượng</t>
  </si>
  <si>
    <t>Kiên cố</t>
  </si>
  <si>
    <t>Bán k.cố</t>
  </si>
  <si>
    <t>Tạm</t>
  </si>
  <si>
    <t>Làm mới</t>
  </si>
  <si>
    <t>Số phòng học theo chức năng</t>
  </si>
  <si>
    <t>Chia ra: - Phòng học văn hoá</t>
  </si>
  <si>
    <t xml:space="preserve"> - Phòng học bộ môn</t>
  </si>
  <si>
    <t>Tr.đó: + Phòng bộ môn Vật lý</t>
  </si>
  <si>
    <t xml:space="preserve"> + Phòng bộ môn Hoá học</t>
  </si>
  <si>
    <t xml:space="preserve"> + Phòng bộ môn Sinh vật</t>
  </si>
  <si>
    <t xml:space="preserve"> + Phòng bộ môn Tin học</t>
  </si>
  <si>
    <t xml:space="preserve"> + Phòng bộ môn Ngoại ngữ</t>
  </si>
  <si>
    <t xml:space="preserve"> + Phòng bộ môn Công nghệ</t>
  </si>
  <si>
    <t xml:space="preserve"> - Phòng khác</t>
  </si>
  <si>
    <t>Số chỗ ngồi</t>
  </si>
  <si>
    <t>Trong đó</t>
  </si>
  <si>
    <t>Cải tạo</t>
  </si>
  <si>
    <t>Số chỗ ngồi trong phòng học văn hoá</t>
  </si>
  <si>
    <t>B. Khối phòng phục vụ học tập</t>
  </si>
  <si>
    <t>Số phòng chia theo chức năng</t>
  </si>
  <si>
    <t>Chia ra: - Thư viện</t>
  </si>
  <si>
    <t xml:space="preserve"> - Phòng thiết bị giáo dục</t>
  </si>
  <si>
    <t xml:space="preserve"> - Phòng Đoàn</t>
  </si>
  <si>
    <t xml:space="preserve"> - Phòng truyền thống</t>
  </si>
  <si>
    <t xml:space="preserve"> - Nhà tập đa năng</t>
  </si>
  <si>
    <t>C. Khối phòng khác</t>
  </si>
  <si>
    <t>Số phòng theo chức năng</t>
  </si>
  <si>
    <t>Chia ra: - Phòng y tế học đường</t>
  </si>
  <si>
    <t xml:space="preserve"> - Khu vệ sinh dành cho giáo viên</t>
  </si>
  <si>
    <t xml:space="preserve"> - Khu vệ sinh dành cho HS nam</t>
  </si>
  <si>
    <t xml:space="preserve"> - Khu vệ sinh dành cho HS nữ</t>
  </si>
  <si>
    <t>D. Khối phòng tổ chức ăn nghỉ</t>
  </si>
  <si>
    <t>Chia ra: - Nhà bếp</t>
  </si>
  <si>
    <t xml:space="preserve"> - Phòng ăn</t>
  </si>
  <si>
    <t xml:space="preserve"> - Phòng nghỉ</t>
  </si>
  <si>
    <t>E. Khối phòng hành chính quản trị</t>
  </si>
  <si>
    <t>Chia ra: - Phòng Hiệu trưởng</t>
  </si>
  <si>
    <t xml:space="preserve"> - Phòng Phó hiệu trưởng</t>
  </si>
  <si>
    <t xml:space="preserve"> - Phòng giáo viên</t>
  </si>
  <si>
    <t xml:space="preserve"> - Phòng họp</t>
  </si>
  <si>
    <t xml:space="preserve"> - Văn phòng trường</t>
  </si>
  <si>
    <t xml:space="preserve"> - Phòng thường trực</t>
  </si>
  <si>
    <t xml:space="preserve"> - Nhà công vụ giáo viên</t>
  </si>
  <si>
    <t xml:space="preserve"> - Phòng kho lưu trữ</t>
  </si>
  <si>
    <t>F. Khối công trình công cộng</t>
  </si>
  <si>
    <t>Chia ra: - Nhà xe giáo viên</t>
  </si>
  <si>
    <t xml:space="preserve"> - Nhà xe học sinh</t>
  </si>
  <si>
    <t>Cơ sở vật chất khác</t>
  </si>
  <si>
    <t>Số phòng học nhờ</t>
  </si>
  <si>
    <t>Số phòng học 3 ca</t>
  </si>
  <si>
    <r>
      <t>Diện tích đất</t>
    </r>
    <r>
      <rPr>
        <i/>
        <sz val="12"/>
        <rFont val="Times New Roman"/>
        <family val="1"/>
      </rPr>
      <t xml:space="preserve">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</si>
  <si>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>Tổng diện tích đất</t>
  </si>
  <si>
    <t>Trong đó: Diện tích đất được cấp</t>
  </si>
  <si>
    <t>Diện tích đất đi thuê</t>
  </si>
  <si>
    <t>Diện tích đất sân chơi, bãi tập</t>
  </si>
  <si>
    <r>
      <t xml:space="preserve">Tổng diện tích một số loại phòng </t>
    </r>
    <r>
      <rPr>
        <i/>
        <sz val="12"/>
        <rFont val="Times New Roman"/>
        <family val="1"/>
      </rPr>
      <t>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</si>
  <si>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 xml:space="preserve"> + Phòng bộ môn Âm nhạc</t>
  </si>
  <si>
    <t xml:space="preserve"> - Nhà tập đa năng (Phòng giáo dục thể chất)</t>
  </si>
  <si>
    <t xml:space="preserve"> - Phòng khác (Phục vụ học tập)</t>
  </si>
  <si>
    <t xml:space="preserve"> - Nhà bếp</t>
  </si>
  <si>
    <r>
      <t xml:space="preserve">Thiết bị dạy học tối thiểu theo quy định của Bộ GD&amp;ĐT </t>
    </r>
    <r>
      <rPr>
        <i/>
        <sz val="12"/>
        <rFont val="Times New Roman"/>
        <family val="1"/>
      </rPr>
      <t>(ĐVT: bộ)</t>
    </r>
  </si>
  <si>
    <t>Bộ đầy đủ</t>
  </si>
  <si>
    <t>Bộ chưa đầy đủ</t>
  </si>
  <si>
    <t>Chia ra: - Khối lớp 10</t>
  </si>
  <si>
    <t xml:space="preserve"> - Khối lớp 11</t>
  </si>
  <si>
    <t xml:space="preserve"> - Khối lớp 12</t>
  </si>
  <si>
    <t>Thiết bị phục vụ giảng dạy</t>
  </si>
  <si>
    <t>Tổng số máy vi tính đang được sử dụng</t>
  </si>
  <si>
    <t>Chia ra: - Máy vi tính phục vụ học tập</t>
  </si>
  <si>
    <t xml:space="preserve"> - Máy vi tính phục vụ quản lý</t>
  </si>
  <si>
    <t xml:space="preserve"> Trong đó:  Máy vi tính đang được nối Internet</t>
  </si>
  <si>
    <t>Số máy photocopy</t>
  </si>
  <si>
    <t>Số scanner</t>
  </si>
  <si>
    <t>Số máy in</t>
  </si>
  <si>
    <t>Số thiết bị nghe nhìn</t>
  </si>
  <si>
    <t>Trong đó: - Ti vi</t>
  </si>
  <si>
    <t xml:space="preserve"> - Nhạc cụ</t>
  </si>
  <si>
    <t xml:space="preserve"> - Cát xét</t>
  </si>
  <si>
    <t xml:space="preserve"> - Đầu Video</t>
  </si>
  <si>
    <t xml:space="preserve"> - Đầu đĩa</t>
  </si>
  <si>
    <t xml:space="preserve"> - Máy chiếu OverHead</t>
  </si>
  <si>
    <t xml:space="preserve"> - Máy chiếu Projector</t>
  </si>
  <si>
    <t xml:space="preserve"> - Máy chiếu vật thể</t>
  </si>
  <si>
    <t xml:space="preserve"> - Thiết bị khác</t>
  </si>
  <si>
    <t>Loại nhà vệ sinh</t>
  </si>
  <si>
    <t>Dùng cho giáo viên</t>
  </si>
  <si>
    <t>Dùng cho học sinh</t>
  </si>
  <si>
    <t>Chung</t>
  </si>
  <si>
    <t>Nam/Nữ</t>
  </si>
  <si>
    <r>
      <t xml:space="preserve">Đạt chuẩn vệ sinh </t>
    </r>
    <r>
      <rPr>
        <vertAlign val="superscript"/>
        <sz val="12"/>
        <rFont val="Times New Roman"/>
        <family val="1"/>
      </rPr>
      <t>(*)</t>
    </r>
  </si>
  <si>
    <t>Chưa đạt chuẩn vệ sinh</t>
  </si>
  <si>
    <t>Không có</t>
  </si>
  <si>
    <t>Nguồn nước</t>
  </si>
  <si>
    <t>1-Nước máy; 2-Giếng khoan/đào; 3-Sông/suối; 
4-Nước mưa; 5-Ao/hồ</t>
  </si>
  <si>
    <t>Nước dùng hợp vệ sinh</t>
  </si>
  <si>
    <t>1-Có; 0-Không</t>
  </si>
  <si>
    <t>Nguồn điện lưới</t>
  </si>
  <si>
    <t>Bếp ăn 1 chiều</t>
  </si>
  <si>
    <t>Cổng trường</t>
  </si>
  <si>
    <t>Hàng rào</t>
  </si>
  <si>
    <t>1-Xây; 2-Kẽm lưới; 3-Cây xanh</t>
  </si>
  <si>
    <t>Thư viện</t>
  </si>
  <si>
    <t>1-Không đạt; 2-Đạt chuẩn; 3-Tiên tiến; 4-Xuất sắc</t>
  </si>
  <si>
    <t>Bể bơi</t>
  </si>
  <si>
    <t>Phần mềm tuyển sinh đầu cấp</t>
  </si>
  <si>
    <t>(*) Nhà tiêu hai ngăn ủ phân tại chỗ, nhà tiêu chìm có ống thông hơi, nhà tiêu thấm dội nước, nhà tiêu tự hoại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</si>
</sst>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₫&quot;;\-#,##0\ &quot;₫&quot;"/>
    <numFmt numFmtId="185" formatCode="#,##0\ &quot;₫&quot;;[Red]\-#,##0\ &quot;₫&quot;"/>
    <numFmt numFmtId="186" formatCode="#,##0.00\ &quot;₫&quot;;\-#,##0.00\ &quot;₫&quot;"/>
    <numFmt numFmtId="187" formatCode="#,##0.00\ &quot;₫&quot;;[Red]\-#,##0.00\ &quot;₫&quot;"/>
    <numFmt numFmtId="188" formatCode="_-* #,##0\ &quot;₫&quot;_-;\-* #,##0\ &quot;₫&quot;_-;_-* &quot;-&quot;\ &quot;₫&quot;_-;_-@_-"/>
    <numFmt numFmtId="189" formatCode="_-* #,##0\ _₫_-;\-* #,##0\ _₫_-;_-* &quot;-&quot;\ _₫_-;_-@_-"/>
    <numFmt numFmtId="190" formatCode="_-* #,##0.00\ &quot;₫&quot;_-;\-* #,##0.00\ &quot;₫&quot;_-;_-* &quot;-&quot;??\ &quot;₫&quot;_-;_-@_-"/>
    <numFmt numFmtId="191" formatCode="_-* #,##0.00\ _₫_-;\-* #,##0.00\ _₫_-;_-* &quot;-&quot;??\ _₫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mm/dd/yy"/>
    <numFmt numFmtId="196" formatCode="[$€-2]\ #,##0.00_);[Red]\([$€-2]\ #,##0.00\)"/>
    <numFmt numFmtId="197" formatCode="#,##0\ \ "/>
    <numFmt numFmtId="198" formatCode="0;\-0;@"/>
    <numFmt numFmtId="199" formatCode="0;\-0;;@"/>
    <numFmt numFmtId="200" formatCode="#,##0.000"/>
    <numFmt numFmtId="201" formatCode="0.000"/>
  </numFmts>
  <fonts count="57">
    <font>
      <sz val="12"/>
      <name val=".VnTime"/>
      <family val="0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8"/>
      <name val="Tahoma"/>
      <family val="2"/>
    </font>
    <font>
      <b/>
      <sz val="11"/>
      <name val="Times New Roman"/>
      <family val="1"/>
    </font>
    <font>
      <i/>
      <sz val="10"/>
      <color indexed="18"/>
      <name val="Times New Roman"/>
      <family val="1"/>
    </font>
    <font>
      <vertAlign val="superscript"/>
      <sz val="12"/>
      <name val="Times New Roman"/>
      <family val="1"/>
    </font>
    <font>
      <i/>
      <sz val="10"/>
      <color indexed="56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i/>
      <vertAlign val="superscript"/>
      <sz val="10"/>
      <color indexed="18"/>
      <name val="Times New Roman"/>
      <family val="1"/>
    </font>
    <font>
      <sz val="12"/>
      <color indexed="12"/>
      <name val="Times New Roman"/>
      <family val="1"/>
    </font>
    <font>
      <i/>
      <sz val="13"/>
      <name val="Times New Roman"/>
      <family val="1"/>
    </font>
    <font>
      <i/>
      <vertAlign val="superscript"/>
      <sz val="13"/>
      <name val="Times New Roman"/>
      <family val="1"/>
    </font>
    <font>
      <u val="single"/>
      <sz val="12"/>
      <name val="Times New Roman"/>
      <family val="1"/>
    </font>
    <font>
      <sz val="10"/>
      <color indexed="62"/>
      <name val="Times New Roman"/>
      <family val="1"/>
    </font>
    <font>
      <sz val="12"/>
      <color indexed="10"/>
      <name val="Times New Roman"/>
      <family val="1"/>
    </font>
    <font>
      <b/>
      <sz val="14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i/>
      <sz val="10"/>
      <color indexed="62"/>
      <name val="Times New Roman"/>
      <family val="1"/>
    </font>
    <font>
      <b/>
      <i/>
      <sz val="11"/>
      <name val="Times New Roman"/>
      <family val="1"/>
    </font>
    <font>
      <sz val="8.25"/>
      <color indexed="8"/>
      <name val="Microsoft Sans Serif"/>
      <family val="2"/>
    </font>
    <font>
      <i/>
      <sz val="12"/>
      <name val="Times New Roman"/>
      <family val="1"/>
    </font>
    <font>
      <sz val="11"/>
      <name val=".VnTime"/>
      <family val="2"/>
    </font>
    <font>
      <i/>
      <vertAlign val="superscript"/>
      <sz val="12"/>
      <name val="Times New Roman"/>
      <family val="1"/>
    </font>
    <font>
      <b/>
      <i/>
      <sz val="9"/>
      <name val="Times New Roman"/>
      <family val="1"/>
    </font>
    <font>
      <b/>
      <sz val="12"/>
      <color indexed="16"/>
      <name val="Times New Roman"/>
      <family val="1"/>
    </font>
    <font>
      <sz val="10"/>
      <color indexed="12"/>
      <name val="Times New Roman"/>
      <family val="1"/>
    </font>
    <font>
      <b/>
      <sz val="8"/>
      <name val=".VnTime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/>
    </border>
    <border>
      <left>
        <color indexed="63"/>
      </left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9" fillId="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1" fillId="0" borderId="0" xfId="0" applyFont="1" applyAlignment="1">
      <alignment/>
    </xf>
    <xf numFmtId="0" fontId="3" fillId="0" borderId="13" xfId="0" applyFont="1" applyBorder="1" applyAlignment="1" applyProtection="1">
      <alignment/>
      <protection locked="0"/>
    </xf>
    <xf numFmtId="0" fontId="15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9" fillId="2" borderId="18" xfId="0" applyFont="1" applyFill="1" applyBorder="1" applyAlignment="1">
      <alignment horizontal="center" vertical="center" wrapText="1"/>
    </xf>
    <xf numFmtId="1" fontId="4" fillId="24" borderId="19" xfId="0" applyNumberFormat="1" applyFont="1" applyFill="1" applyBorder="1" applyAlignment="1" applyProtection="1">
      <alignment/>
      <protection/>
    </xf>
    <xf numFmtId="1" fontId="4" fillId="24" borderId="20" xfId="0" applyNumberFormat="1" applyFont="1" applyFill="1" applyBorder="1" applyAlignment="1" applyProtection="1">
      <alignment/>
      <protection/>
    </xf>
    <xf numFmtId="1" fontId="4" fillId="24" borderId="21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 applyProtection="1">
      <alignment/>
      <protection/>
    </xf>
    <xf numFmtId="0" fontId="19" fillId="25" borderId="25" xfId="0" applyFont="1" applyFill="1" applyBorder="1" applyAlignment="1">
      <alignment horizontal="left" wrapText="1" indent="1"/>
    </xf>
    <xf numFmtId="0" fontId="20" fillId="25" borderId="26" xfId="0" applyFont="1" applyFill="1" applyBorder="1" applyAlignment="1">
      <alignment horizontal="left" wrapText="1" indent="6"/>
    </xf>
    <xf numFmtId="0" fontId="20" fillId="25" borderId="27" xfId="0" applyFont="1" applyFill="1" applyBorder="1" applyAlignment="1">
      <alignment horizontal="left" wrapText="1" indent="6"/>
    </xf>
    <xf numFmtId="0" fontId="20" fillId="25" borderId="28" xfId="0" applyFont="1" applyFill="1" applyBorder="1" applyAlignment="1">
      <alignment horizontal="left" wrapText="1" indent="6"/>
    </xf>
    <xf numFmtId="0" fontId="19" fillId="25" borderId="25" xfId="0" applyFont="1" applyFill="1" applyBorder="1" applyAlignment="1">
      <alignment horizontal="left" wrapText="1" indent="3"/>
    </xf>
    <xf numFmtId="0" fontId="20" fillId="25" borderId="26" xfId="0" applyFont="1" applyFill="1" applyBorder="1" applyAlignment="1">
      <alignment horizontal="left" wrapText="1" indent="8"/>
    </xf>
    <xf numFmtId="0" fontId="20" fillId="25" borderId="29" xfId="0" applyFont="1" applyFill="1" applyBorder="1" applyAlignment="1">
      <alignment horizontal="left" wrapText="1" indent="6"/>
    </xf>
    <xf numFmtId="0" fontId="5" fillId="25" borderId="30" xfId="0" applyFont="1" applyFill="1" applyBorder="1" applyAlignment="1">
      <alignment/>
    </xf>
    <xf numFmtId="0" fontId="3" fillId="0" borderId="20" xfId="0" applyFont="1" applyFill="1" applyBorder="1" applyAlignment="1" applyProtection="1">
      <alignment/>
      <protection locked="0"/>
    </xf>
    <xf numFmtId="1" fontId="4" fillId="0" borderId="19" xfId="0" applyNumberFormat="1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/>
      <protection locked="0"/>
    </xf>
    <xf numFmtId="1" fontId="4" fillId="0" borderId="20" xfId="0" applyNumberFormat="1" applyFont="1" applyFill="1" applyBorder="1" applyAlignment="1" applyProtection="1">
      <alignment/>
      <protection/>
    </xf>
    <xf numFmtId="1" fontId="4" fillId="0" borderId="21" xfId="0" applyNumberFormat="1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3" fillId="0" borderId="34" xfId="0" applyFont="1" applyFill="1" applyBorder="1" applyAlignment="1" applyProtection="1">
      <alignment/>
      <protection locked="0"/>
    </xf>
    <xf numFmtId="0" fontId="3" fillId="0" borderId="35" xfId="0" applyFont="1" applyFill="1" applyBorder="1" applyAlignment="1" applyProtection="1">
      <alignment/>
      <protection locked="0"/>
    </xf>
    <xf numFmtId="0" fontId="3" fillId="0" borderId="36" xfId="0" applyFont="1" applyFill="1" applyBorder="1" applyAlignment="1" applyProtection="1">
      <alignment/>
      <protection locked="0"/>
    </xf>
    <xf numFmtId="0" fontId="3" fillId="0" borderId="37" xfId="0" applyFont="1" applyFill="1" applyBorder="1" applyAlignment="1" applyProtection="1">
      <alignment/>
      <protection locked="0"/>
    </xf>
    <xf numFmtId="0" fontId="3" fillId="0" borderId="38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39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4" fillId="26" borderId="40" xfId="0" applyFont="1" applyFill="1" applyBorder="1" applyAlignment="1">
      <alignment horizontal="left" vertical="center"/>
    </xf>
    <xf numFmtId="1" fontId="4" fillId="26" borderId="13" xfId="0" applyNumberFormat="1" applyFont="1" applyFill="1" applyBorder="1" applyAlignment="1" applyProtection="1">
      <alignment/>
      <protection/>
    </xf>
    <xf numFmtId="1" fontId="4" fillId="26" borderId="41" xfId="0" applyNumberFormat="1" applyFont="1" applyFill="1" applyBorder="1" applyAlignment="1" applyProtection="1">
      <alignment/>
      <protection/>
    </xf>
    <xf numFmtId="1" fontId="4" fillId="26" borderId="14" xfId="0" applyNumberFormat="1" applyFont="1" applyFill="1" applyBorder="1" applyAlignment="1" applyProtection="1">
      <alignment/>
      <protection/>
    </xf>
    <xf numFmtId="0" fontId="5" fillId="26" borderId="40" xfId="0" applyFont="1" applyFill="1" applyBorder="1" applyAlignment="1">
      <alignment horizontal="left" vertical="center" wrapText="1"/>
    </xf>
    <xf numFmtId="0" fontId="4" fillId="26" borderId="13" xfId="0" applyFont="1" applyFill="1" applyBorder="1" applyAlignment="1" applyProtection="1">
      <alignment/>
      <protection/>
    </xf>
    <xf numFmtId="0" fontId="48" fillId="26" borderId="40" xfId="0" applyFont="1" applyFill="1" applyBorder="1" applyAlignment="1">
      <alignment vertical="center"/>
    </xf>
    <xf numFmtId="0" fontId="4" fillId="26" borderId="14" xfId="0" applyFont="1" applyFill="1" applyBorder="1" applyAlignment="1" applyProtection="1">
      <alignment/>
      <protection/>
    </xf>
    <xf numFmtId="0" fontId="5" fillId="26" borderId="40" xfId="0" applyFont="1" applyFill="1" applyBorder="1" applyAlignment="1">
      <alignment horizontal="left" vertical="center" wrapText="1" indent="3"/>
    </xf>
    <xf numFmtId="0" fontId="3" fillId="26" borderId="20" xfId="0" applyFont="1" applyFill="1" applyBorder="1" applyAlignment="1" applyProtection="1">
      <alignment/>
      <protection locked="0"/>
    </xf>
    <xf numFmtId="1" fontId="4" fillId="26" borderId="35" xfId="0" applyNumberFormat="1" applyFont="1" applyFill="1" applyBorder="1" applyAlignment="1" applyProtection="1">
      <alignment/>
      <protection/>
    </xf>
    <xf numFmtId="1" fontId="4" fillId="26" borderId="20" xfId="0" applyNumberFormat="1" applyFont="1" applyFill="1" applyBorder="1" applyAlignment="1" applyProtection="1">
      <alignment/>
      <protection/>
    </xf>
    <xf numFmtId="1" fontId="4" fillId="26" borderId="21" xfId="0" applyNumberFormat="1" applyFont="1" applyFill="1" applyBorder="1" applyAlignment="1" applyProtection="1">
      <alignment/>
      <protection/>
    </xf>
    <xf numFmtId="1" fontId="4" fillId="26" borderId="37" xfId="0" applyNumberFormat="1" applyFont="1" applyFill="1" applyBorder="1" applyAlignment="1" applyProtection="1">
      <alignment/>
      <protection/>
    </xf>
    <xf numFmtId="0" fontId="9" fillId="26" borderId="42" xfId="0" applyFont="1" applyFill="1" applyBorder="1" applyAlignment="1">
      <alignment vertical="center"/>
    </xf>
    <xf numFmtId="0" fontId="9" fillId="26" borderId="11" xfId="0" applyFont="1" applyFill="1" applyBorder="1" applyAlignment="1">
      <alignment vertical="center"/>
    </xf>
    <xf numFmtId="0" fontId="9" fillId="26" borderId="13" xfId="0" applyFont="1" applyFill="1" applyBorder="1" applyAlignment="1">
      <alignment horizontal="center" vertical="center"/>
    </xf>
    <xf numFmtId="0" fontId="9" fillId="26" borderId="14" xfId="0" applyFont="1" applyFill="1" applyBorder="1" applyAlignment="1">
      <alignment horizontal="center" vertical="center" wrapText="1"/>
    </xf>
    <xf numFmtId="0" fontId="3" fillId="25" borderId="43" xfId="0" applyFont="1" applyFill="1" applyBorder="1" applyAlignment="1" applyProtection="1">
      <alignment horizontal="left" indent="1"/>
      <protection/>
    </xf>
    <xf numFmtId="0" fontId="3" fillId="25" borderId="44" xfId="0" applyFont="1" applyFill="1" applyBorder="1" applyAlignment="1" applyProtection="1">
      <alignment horizontal="left" indent="5"/>
      <protection/>
    </xf>
    <xf numFmtId="0" fontId="3" fillId="25" borderId="45" xfId="0" applyFont="1" applyFill="1" applyBorder="1" applyAlignment="1" applyProtection="1">
      <alignment horizontal="left" indent="5"/>
      <protection/>
    </xf>
    <xf numFmtId="0" fontId="3" fillId="0" borderId="46" xfId="0" applyFont="1" applyFill="1" applyBorder="1" applyAlignment="1" applyProtection="1">
      <alignment/>
      <protection locked="0"/>
    </xf>
    <xf numFmtId="0" fontId="3" fillId="0" borderId="47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/>
      <protection locked="0"/>
    </xf>
    <xf numFmtId="0" fontId="3" fillId="0" borderId="49" xfId="0" applyFont="1" applyFill="1" applyBorder="1" applyAlignment="1" applyProtection="1">
      <alignment/>
      <protection locked="0"/>
    </xf>
    <xf numFmtId="1" fontId="4" fillId="26" borderId="19" xfId="0" applyNumberFormat="1" applyFont="1" applyFill="1" applyBorder="1" applyAlignment="1" applyProtection="1">
      <alignment/>
      <protection/>
    </xf>
    <xf numFmtId="1" fontId="4" fillId="26" borderId="32" xfId="0" applyNumberFormat="1" applyFont="1" applyFill="1" applyBorder="1" applyAlignment="1" applyProtection="1">
      <alignment/>
      <protection/>
    </xf>
    <xf numFmtId="0" fontId="5" fillId="26" borderId="40" xfId="0" applyFont="1" applyFill="1" applyBorder="1" applyAlignment="1" applyProtection="1">
      <alignment/>
      <protection/>
    </xf>
    <xf numFmtId="1" fontId="4" fillId="26" borderId="50" xfId="0" applyNumberFormat="1" applyFont="1" applyFill="1" applyBorder="1" applyAlignment="1" applyProtection="1">
      <alignment/>
      <protection/>
    </xf>
    <xf numFmtId="1" fontId="4" fillId="26" borderId="51" xfId="0" applyNumberFormat="1" applyFont="1" applyFill="1" applyBorder="1" applyAlignment="1" applyProtection="1">
      <alignment/>
      <protection/>
    </xf>
    <xf numFmtId="0" fontId="3" fillId="0" borderId="35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3" fillId="0" borderId="32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4" fillId="25" borderId="25" xfId="0" applyFont="1" applyFill="1" applyBorder="1" applyAlignment="1">
      <alignment horizontal="left" vertical="center" indent="1"/>
    </xf>
    <xf numFmtId="0" fontId="3" fillId="25" borderId="26" xfId="0" applyFont="1" applyFill="1" applyBorder="1" applyAlignment="1" applyProtection="1">
      <alignment horizontal="left" indent="6"/>
      <protection/>
    </xf>
    <xf numFmtId="0" fontId="3" fillId="25" borderId="26" xfId="0" applyFont="1" applyFill="1" applyBorder="1" applyAlignment="1" applyProtection="1">
      <alignment horizontal="left" indent="11"/>
      <protection/>
    </xf>
    <xf numFmtId="0" fontId="3" fillId="25" borderId="28" xfId="0" applyFont="1" applyFill="1" applyBorder="1" applyAlignment="1" applyProtection="1">
      <alignment horizontal="left" indent="11"/>
      <protection/>
    </xf>
    <xf numFmtId="0" fontId="4" fillId="25" borderId="26" xfId="0" applyFont="1" applyFill="1" applyBorder="1" applyAlignment="1">
      <alignment horizontal="left" vertical="center" indent="6"/>
    </xf>
    <xf numFmtId="0" fontId="3" fillId="25" borderId="27" xfId="0" applyFont="1" applyFill="1" applyBorder="1" applyAlignment="1" applyProtection="1">
      <alignment horizontal="left" indent="11"/>
      <protection/>
    </xf>
    <xf numFmtId="0" fontId="3" fillId="25" borderId="25" xfId="0" applyFont="1" applyFill="1" applyBorder="1" applyAlignment="1" applyProtection="1">
      <alignment horizontal="left" indent="6"/>
      <protection/>
    </xf>
    <xf numFmtId="1" fontId="4" fillId="26" borderId="17" xfId="0" applyNumberFormat="1" applyFont="1" applyFill="1" applyBorder="1" applyAlignment="1" applyProtection="1">
      <alignment/>
      <protection/>
    </xf>
    <xf numFmtId="0" fontId="5" fillId="26" borderId="40" xfId="0" applyFont="1" applyFill="1" applyBorder="1" applyAlignment="1">
      <alignment horizontal="left" vertical="center"/>
    </xf>
    <xf numFmtId="0" fontId="5" fillId="26" borderId="52" xfId="0" applyFont="1" applyFill="1" applyBorder="1" applyAlignment="1">
      <alignment horizontal="left" vertical="center"/>
    </xf>
    <xf numFmtId="0" fontId="5" fillId="26" borderId="53" xfId="0" applyFont="1" applyFill="1" applyBorder="1" applyAlignment="1" applyProtection="1">
      <alignment horizontal="left" vertical="center"/>
      <protection/>
    </xf>
    <xf numFmtId="1" fontId="4" fillId="26" borderId="54" xfId="0" applyNumberFormat="1" applyFont="1" applyFill="1" applyBorder="1" applyAlignment="1" applyProtection="1">
      <alignment/>
      <protection/>
    </xf>
    <xf numFmtId="0" fontId="4" fillId="26" borderId="54" xfId="0" applyFont="1" applyFill="1" applyBorder="1" applyAlignment="1" applyProtection="1">
      <alignment/>
      <protection/>
    </xf>
    <xf numFmtId="0" fontId="4" fillId="26" borderId="55" xfId="0" applyFont="1" applyFill="1" applyBorder="1" applyAlignment="1" applyProtection="1">
      <alignment/>
      <protection/>
    </xf>
    <xf numFmtId="0" fontId="3" fillId="0" borderId="56" xfId="0" applyFont="1" applyFill="1" applyBorder="1" applyAlignment="1" applyProtection="1">
      <alignment/>
      <protection locked="0"/>
    </xf>
    <xf numFmtId="0" fontId="3" fillId="25" borderId="57" xfId="0" applyFont="1" applyFill="1" applyBorder="1" applyAlignment="1" applyProtection="1">
      <alignment horizontal="left" indent="5"/>
      <protection/>
    </xf>
    <xf numFmtId="0" fontId="3" fillId="25" borderId="44" xfId="0" applyFont="1" applyFill="1" applyBorder="1" applyAlignment="1" applyProtection="1">
      <alignment horizontal="left" indent="11"/>
      <protection/>
    </xf>
    <xf numFmtId="0" fontId="4" fillId="25" borderId="40" xfId="0" applyFont="1" applyFill="1" applyBorder="1" applyAlignment="1">
      <alignment horizontal="left" wrapText="1"/>
    </xf>
    <xf numFmtId="0" fontId="3" fillId="25" borderId="57" xfId="0" applyFont="1" applyFill="1" applyBorder="1" applyAlignment="1">
      <alignment horizontal="left" indent="1"/>
    </xf>
    <xf numFmtId="0" fontId="3" fillId="25" borderId="44" xfId="0" applyFont="1" applyFill="1" applyBorder="1" applyAlignment="1">
      <alignment horizontal="left" indent="6"/>
    </xf>
    <xf numFmtId="0" fontId="3" fillId="25" borderId="58" xfId="0" applyFont="1" applyFill="1" applyBorder="1" applyAlignment="1">
      <alignment horizontal="left" indent="6"/>
    </xf>
    <xf numFmtId="0" fontId="4" fillId="25" borderId="57" xfId="0" applyFont="1" applyFill="1" applyBorder="1" applyAlignment="1">
      <alignment horizontal="left" wrapText="1"/>
    </xf>
    <xf numFmtId="0" fontId="3" fillId="25" borderId="44" xfId="0" applyFont="1" applyFill="1" applyBorder="1" applyAlignment="1">
      <alignment horizontal="left" indent="1"/>
    </xf>
    <xf numFmtId="0" fontId="4" fillId="25" borderId="30" xfId="0" applyFont="1" applyFill="1" applyBorder="1" applyAlignment="1">
      <alignment horizontal="left"/>
    </xf>
    <xf numFmtId="0" fontId="4" fillId="25" borderId="52" xfId="0" applyFont="1" applyFill="1" applyBorder="1" applyAlignment="1">
      <alignment horizontal="left" wrapText="1"/>
    </xf>
    <xf numFmtId="0" fontId="3" fillId="25" borderId="45" xfId="0" applyFont="1" applyFill="1" applyBorder="1" applyAlignment="1">
      <alignment horizontal="left" indent="6"/>
    </xf>
    <xf numFmtId="0" fontId="3" fillId="0" borderId="14" xfId="0" applyFont="1" applyFill="1" applyBorder="1" applyAlignment="1" applyProtection="1">
      <alignment/>
      <protection locked="0"/>
    </xf>
    <xf numFmtId="0" fontId="3" fillId="0" borderId="59" xfId="0" applyFont="1" applyFill="1" applyBorder="1" applyAlignment="1" applyProtection="1">
      <alignment/>
      <protection locked="0"/>
    </xf>
    <xf numFmtId="0" fontId="4" fillId="26" borderId="40" xfId="0" applyFont="1" applyFill="1" applyBorder="1" applyAlignment="1">
      <alignment horizontal="left" wrapText="1"/>
    </xf>
    <xf numFmtId="0" fontId="5" fillId="26" borderId="40" xfId="0" applyFont="1" applyFill="1" applyBorder="1" applyAlignment="1">
      <alignment horizontal="left" indent="1"/>
    </xf>
    <xf numFmtId="0" fontId="4" fillId="26" borderId="35" xfId="0" applyFont="1" applyFill="1" applyBorder="1" applyAlignment="1" applyProtection="1">
      <alignment/>
      <protection/>
    </xf>
    <xf numFmtId="0" fontId="4" fillId="26" borderId="36" xfId="0" applyFont="1" applyFill="1" applyBorder="1" applyAlignment="1" applyProtection="1">
      <alignment/>
      <protection/>
    </xf>
    <xf numFmtId="0" fontId="4" fillId="26" borderId="40" xfId="0" applyFont="1" applyFill="1" applyBorder="1" applyAlignment="1" applyProtection="1">
      <alignment horizontal="left" vertical="center"/>
      <protection/>
    </xf>
    <xf numFmtId="199" fontId="4" fillId="26" borderId="35" xfId="0" applyNumberFormat="1" applyFont="1" applyFill="1" applyBorder="1" applyAlignment="1" applyProtection="1">
      <alignment/>
      <protection/>
    </xf>
    <xf numFmtId="199" fontId="4" fillId="26" borderId="20" xfId="0" applyNumberFormat="1" applyFont="1" applyFill="1" applyBorder="1" applyAlignment="1" applyProtection="1">
      <alignment/>
      <protection/>
    </xf>
    <xf numFmtId="199" fontId="4" fillId="26" borderId="21" xfId="0" applyNumberFormat="1" applyFont="1" applyFill="1" applyBorder="1" applyAlignment="1" applyProtection="1">
      <alignment/>
      <protection/>
    </xf>
    <xf numFmtId="0" fontId="5" fillId="26" borderId="40" xfId="0" applyFont="1" applyFill="1" applyBorder="1" applyAlignment="1" applyProtection="1">
      <alignment horizontal="left" vertical="center"/>
      <protection/>
    </xf>
    <xf numFmtId="199" fontId="4" fillId="26" borderId="16" xfId="0" applyNumberFormat="1" applyFont="1" applyFill="1" applyBorder="1" applyAlignment="1" applyProtection="1">
      <alignment/>
      <protection/>
    </xf>
    <xf numFmtId="199" fontId="4" fillId="26" borderId="13" xfId="0" applyNumberFormat="1" applyFont="1" applyFill="1" applyBorder="1" applyAlignment="1" applyProtection="1">
      <alignment/>
      <protection/>
    </xf>
    <xf numFmtId="199" fontId="4" fillId="26" borderId="14" xfId="0" applyNumberFormat="1" applyFont="1" applyFill="1" applyBorder="1" applyAlignment="1" applyProtection="1">
      <alignment/>
      <protection/>
    </xf>
    <xf numFmtId="199" fontId="4" fillId="26" borderId="37" xfId="0" applyNumberFormat="1" applyFont="1" applyFill="1" applyBorder="1" applyAlignment="1" applyProtection="1">
      <alignment/>
      <protection/>
    </xf>
    <xf numFmtId="0" fontId="3" fillId="25" borderId="25" xfId="0" applyFont="1" applyFill="1" applyBorder="1" applyAlignment="1" applyProtection="1">
      <alignment horizontal="left" indent="1"/>
      <protection/>
    </xf>
    <xf numFmtId="0" fontId="3" fillId="25" borderId="60" xfId="0" applyFont="1" applyFill="1" applyBorder="1" applyAlignment="1" applyProtection="1">
      <alignment horizontal="left" indent="6"/>
      <protection/>
    </xf>
    <xf numFmtId="0" fontId="3" fillId="25" borderId="60" xfId="0" applyFont="1" applyFill="1" applyBorder="1" applyAlignment="1" applyProtection="1">
      <alignment/>
      <protection/>
    </xf>
    <xf numFmtId="0" fontId="3" fillId="25" borderId="60" xfId="0" applyFont="1" applyFill="1" applyBorder="1" applyAlignment="1" applyProtection="1">
      <alignment horizontal="left" indent="11"/>
      <protection/>
    </xf>
    <xf numFmtId="0" fontId="3" fillId="25" borderId="60" xfId="0" applyFont="1" applyFill="1" applyBorder="1" applyAlignment="1">
      <alignment horizontal="left" indent="1"/>
    </xf>
    <xf numFmtId="0" fontId="3" fillId="25" borderId="26" xfId="0" applyFont="1" applyFill="1" applyBorder="1" applyAlignment="1">
      <alignment horizontal="left" wrapText="1" indent="6"/>
    </xf>
    <xf numFmtId="0" fontId="3" fillId="25" borderId="26" xfId="0" applyFont="1" applyFill="1" applyBorder="1" applyAlignment="1" applyProtection="1">
      <alignment horizontal="left" indent="5"/>
      <protection/>
    </xf>
    <xf numFmtId="0" fontId="3" fillId="25" borderId="29" xfId="0" applyFont="1" applyFill="1" applyBorder="1" applyAlignment="1" applyProtection="1">
      <alignment horizontal="left" indent="5"/>
      <protection/>
    </xf>
    <xf numFmtId="199" fontId="3" fillId="0" borderId="35" xfId="0" applyNumberFormat="1" applyFont="1" applyFill="1" applyBorder="1" applyAlignment="1" applyProtection="1">
      <alignment/>
      <protection locked="0"/>
    </xf>
    <xf numFmtId="199" fontId="3" fillId="0" borderId="36" xfId="0" applyNumberFormat="1" applyFont="1" applyFill="1" applyBorder="1" applyAlignment="1" applyProtection="1">
      <alignment/>
      <protection locked="0"/>
    </xf>
    <xf numFmtId="199" fontId="3" fillId="0" borderId="32" xfId="0" applyNumberFormat="1" applyFont="1" applyFill="1" applyBorder="1" applyAlignment="1" applyProtection="1">
      <alignment/>
      <protection locked="0"/>
    </xf>
    <xf numFmtId="199" fontId="3" fillId="0" borderId="33" xfId="0" applyNumberFormat="1" applyFont="1" applyFill="1" applyBorder="1" applyAlignment="1" applyProtection="1">
      <alignment/>
      <protection locked="0"/>
    </xf>
    <xf numFmtId="199" fontId="3" fillId="0" borderId="56" xfId="0" applyNumberFormat="1" applyFont="1" applyFill="1" applyBorder="1" applyAlignment="1" applyProtection="1">
      <alignment/>
      <protection locked="0"/>
    </xf>
    <xf numFmtId="199" fontId="3" fillId="0" borderId="20" xfId="0" applyNumberFormat="1" applyFont="1" applyFill="1" applyBorder="1" applyAlignment="1" applyProtection="1">
      <alignment/>
      <protection locked="0"/>
    </xf>
    <xf numFmtId="199" fontId="3" fillId="0" borderId="31" xfId="0" applyNumberFormat="1" applyFont="1" applyFill="1" applyBorder="1" applyAlignment="1" applyProtection="1">
      <alignment/>
      <protection locked="0"/>
    </xf>
    <xf numFmtId="199" fontId="3" fillId="0" borderId="37" xfId="0" applyNumberFormat="1" applyFont="1" applyFill="1" applyBorder="1" applyAlignment="1" applyProtection="1">
      <alignment/>
      <protection locked="0"/>
    </xf>
    <xf numFmtId="199" fontId="3" fillId="0" borderId="38" xfId="0" applyNumberFormat="1" applyFont="1" applyFill="1" applyBorder="1" applyAlignment="1" applyProtection="1">
      <alignment/>
      <protection locked="0"/>
    </xf>
    <xf numFmtId="0" fontId="20" fillId="25" borderId="52" xfId="0" applyFont="1" applyFill="1" applyBorder="1" applyAlignment="1">
      <alignment horizontal="left" wrapText="1" indent="1"/>
    </xf>
    <xf numFmtId="0" fontId="4" fillId="0" borderId="17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>
      <alignment/>
    </xf>
    <xf numFmtId="0" fontId="3" fillId="0" borderId="61" xfId="0" applyFont="1" applyFill="1" applyBorder="1" applyAlignment="1" applyProtection="1">
      <alignment/>
      <protection locked="0"/>
    </xf>
    <xf numFmtId="0" fontId="20" fillId="25" borderId="29" xfId="0" applyFont="1" applyFill="1" applyBorder="1" applyAlignment="1">
      <alignment horizontal="left" wrapText="1" indent="1"/>
    </xf>
    <xf numFmtId="0" fontId="4" fillId="0" borderId="37" xfId="0" applyFont="1" applyFill="1" applyBorder="1" applyAlignment="1" applyProtection="1">
      <alignment/>
      <protection locked="0"/>
    </xf>
    <xf numFmtId="0" fontId="3" fillId="0" borderId="37" xfId="0" applyFont="1" applyFill="1" applyBorder="1" applyAlignment="1">
      <alignment/>
    </xf>
    <xf numFmtId="0" fontId="3" fillId="0" borderId="62" xfId="0" applyFont="1" applyFill="1" applyBorder="1" applyAlignment="1" applyProtection="1">
      <alignment/>
      <protection locked="0"/>
    </xf>
    <xf numFmtId="0" fontId="4" fillId="0" borderId="59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27" borderId="0" xfId="0" applyFont="1" applyFill="1" applyAlignment="1">
      <alignment/>
    </xf>
    <xf numFmtId="0" fontId="49" fillId="28" borderId="0" xfId="0" applyFont="1" applyFill="1" applyAlignment="1" applyProtection="1">
      <alignment horizontal="right" vertical="center"/>
      <protection/>
    </xf>
    <xf numFmtId="0" fontId="4" fillId="27" borderId="40" xfId="0" applyFont="1" applyFill="1" applyBorder="1" applyAlignment="1">
      <alignment horizontal="left" vertical="center"/>
    </xf>
    <xf numFmtId="1" fontId="4" fillId="27" borderId="13" xfId="0" applyNumberFormat="1" applyFont="1" applyFill="1" applyBorder="1" applyAlignment="1" applyProtection="1">
      <alignment/>
      <protection/>
    </xf>
    <xf numFmtId="1" fontId="4" fillId="27" borderId="63" xfId="0" applyNumberFormat="1" applyFont="1" applyFill="1" applyBorder="1" applyAlignment="1" applyProtection="1">
      <alignment/>
      <protection/>
    </xf>
    <xf numFmtId="1" fontId="4" fillId="27" borderId="41" xfId="0" applyNumberFormat="1" applyFont="1" applyFill="1" applyBorder="1" applyAlignment="1" applyProtection="1">
      <alignment/>
      <protection/>
    </xf>
    <xf numFmtId="1" fontId="4" fillId="27" borderId="14" xfId="0" applyNumberFormat="1" applyFont="1" applyFill="1" applyBorder="1" applyAlignment="1" applyProtection="1">
      <alignment/>
      <protection/>
    </xf>
    <xf numFmtId="0" fontId="0" fillId="27" borderId="0" xfId="0" applyFill="1" applyAlignment="1">
      <alignment/>
    </xf>
    <xf numFmtId="0" fontId="11" fillId="27" borderId="10" xfId="0" applyFont="1" applyFill="1" applyBorder="1" applyAlignment="1" applyProtection="1">
      <alignment horizontal="center" vertical="center"/>
      <protection/>
    </xf>
    <xf numFmtId="0" fontId="9" fillId="26" borderId="1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1" fontId="4" fillId="26" borderId="63" xfId="0" applyNumberFormat="1" applyFont="1" applyFill="1" applyBorder="1" applyAlignment="1" applyProtection="1">
      <alignment/>
      <protection/>
    </xf>
    <xf numFmtId="0" fontId="48" fillId="26" borderId="63" xfId="0" applyFont="1" applyFill="1" applyBorder="1" applyAlignment="1">
      <alignment vertical="center"/>
    </xf>
    <xf numFmtId="1" fontId="4" fillId="0" borderId="66" xfId="0" applyNumberFormat="1" applyFont="1" applyFill="1" applyBorder="1" applyAlignment="1" applyProtection="1">
      <alignment/>
      <protection/>
    </xf>
    <xf numFmtId="1" fontId="4" fillId="0" borderId="67" xfId="0" applyNumberFormat="1" applyFont="1" applyFill="1" applyBorder="1" applyAlignment="1" applyProtection="1">
      <alignment/>
      <protection/>
    </xf>
    <xf numFmtId="1" fontId="4" fillId="0" borderId="68" xfId="0" applyNumberFormat="1" applyFont="1" applyFill="1" applyBorder="1" applyAlignment="1" applyProtection="1">
      <alignment/>
      <protection/>
    </xf>
    <xf numFmtId="1" fontId="4" fillId="24" borderId="37" xfId="0" applyNumberFormat="1" applyFont="1" applyFill="1" applyBorder="1" applyAlignment="1" applyProtection="1">
      <alignment/>
      <protection/>
    </xf>
    <xf numFmtId="0" fontId="9" fillId="26" borderId="69" xfId="0" applyFont="1" applyFill="1" applyBorder="1" applyAlignment="1">
      <alignment vertical="center"/>
    </xf>
    <xf numFmtId="0" fontId="9" fillId="26" borderId="65" xfId="0" applyFont="1" applyFill="1" applyBorder="1" applyAlignment="1">
      <alignment vertical="center"/>
    </xf>
    <xf numFmtId="0" fontId="3" fillId="0" borderId="70" xfId="0" applyFont="1" applyFill="1" applyBorder="1" applyAlignment="1" applyProtection="1">
      <alignment/>
      <protection locked="0"/>
    </xf>
    <xf numFmtId="0" fontId="3" fillId="0" borderId="64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27" fillId="0" borderId="0" xfId="0" applyFont="1" applyAlignment="1">
      <alignment/>
    </xf>
    <xf numFmtId="0" fontId="2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 horizontal="center"/>
    </xf>
    <xf numFmtId="0" fontId="26" fillId="0" borderId="0" xfId="0" applyFont="1" applyAlignment="1">
      <alignment/>
    </xf>
    <xf numFmtId="199" fontId="3" fillId="0" borderId="0" xfId="0" applyNumberFormat="1" applyFont="1" applyAlignment="1">
      <alignment horizontal="left"/>
    </xf>
    <xf numFmtId="199" fontId="3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199" fontId="9" fillId="2" borderId="13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/>
    </xf>
    <xf numFmtId="199" fontId="4" fillId="8" borderId="13" xfId="0" applyNumberFormat="1" applyFont="1" applyFill="1" applyBorder="1" applyAlignment="1" applyProtection="1">
      <alignment/>
      <protection/>
    </xf>
    <xf numFmtId="199" fontId="4" fillId="8" borderId="41" xfId="0" applyNumberFormat="1" applyFont="1" applyFill="1" applyBorder="1" applyAlignment="1" applyProtection="1">
      <alignment/>
      <protection/>
    </xf>
    <xf numFmtId="199" fontId="4" fillId="8" borderId="14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99" fontId="4" fillId="26" borderId="41" xfId="0" applyNumberFormat="1" applyFont="1" applyFill="1" applyBorder="1" applyAlignment="1" applyProtection="1">
      <alignment/>
      <protection/>
    </xf>
    <xf numFmtId="0" fontId="11" fillId="0" borderId="10" xfId="0" applyFont="1" applyFill="1" applyBorder="1" applyAlignment="1">
      <alignment horizontal="center" vertical="center"/>
    </xf>
    <xf numFmtId="0" fontId="22" fillId="25" borderId="26" xfId="0" applyFont="1" applyFill="1" applyBorder="1" applyAlignment="1">
      <alignment horizontal="left" indent="1"/>
    </xf>
    <xf numFmtId="199" fontId="3" fillId="0" borderId="72" xfId="0" applyNumberFormat="1" applyFont="1" applyFill="1" applyBorder="1" applyAlignment="1" applyProtection="1">
      <alignment/>
      <protection locked="0"/>
    </xf>
    <xf numFmtId="0" fontId="22" fillId="25" borderId="26" xfId="0" applyFont="1" applyFill="1" applyBorder="1" applyAlignment="1">
      <alignment horizontal="left" indent="5"/>
    </xf>
    <xf numFmtId="0" fontId="22" fillId="25" borderId="28" xfId="0" applyFont="1" applyFill="1" applyBorder="1" applyAlignment="1">
      <alignment horizontal="left" indent="5"/>
    </xf>
    <xf numFmtId="0" fontId="5" fillId="4" borderId="40" xfId="0" applyFont="1" applyFill="1" applyBorder="1" applyAlignment="1">
      <alignment horizontal="left" vertical="center"/>
    </xf>
    <xf numFmtId="0" fontId="3" fillId="25" borderId="25" xfId="0" applyFont="1" applyFill="1" applyBorder="1" applyAlignment="1">
      <alignment horizontal="left" indent="1"/>
    </xf>
    <xf numFmtId="0" fontId="3" fillId="25" borderId="26" xfId="0" applyFont="1" applyFill="1" applyBorder="1" applyAlignment="1">
      <alignment horizontal="left" indent="5"/>
    </xf>
    <xf numFmtId="0" fontId="3" fillId="25" borderId="27" xfId="0" applyFont="1" applyFill="1" applyBorder="1" applyAlignment="1">
      <alignment horizontal="left" indent="5"/>
    </xf>
    <xf numFmtId="199" fontId="4" fillId="26" borderId="32" xfId="0" applyNumberFormat="1" applyFont="1" applyFill="1" applyBorder="1" applyAlignment="1" applyProtection="1">
      <alignment/>
      <protection/>
    </xf>
    <xf numFmtId="199" fontId="3" fillId="0" borderId="62" xfId="0" applyNumberFormat="1" applyFont="1" applyFill="1" applyBorder="1" applyAlignment="1" applyProtection="1">
      <alignment/>
      <protection locked="0"/>
    </xf>
    <xf numFmtId="0" fontId="5" fillId="25" borderId="30" xfId="0" applyFont="1" applyFill="1" applyBorder="1" applyAlignment="1">
      <alignment horizontal="left" wrapText="1" indent="1"/>
    </xf>
    <xf numFmtId="199" fontId="4" fillId="26" borderId="11" xfId="0" applyNumberFormat="1" applyFont="1" applyFill="1" applyBorder="1" applyAlignment="1" applyProtection="1">
      <alignment/>
      <protection/>
    </xf>
    <xf numFmtId="0" fontId="3" fillId="25" borderId="25" xfId="0" applyFont="1" applyFill="1" applyBorder="1" applyAlignment="1">
      <alignment horizontal="left" wrapText="1" indent="1"/>
    </xf>
    <xf numFmtId="0" fontId="27" fillId="0" borderId="0" xfId="0" applyFont="1" applyFill="1" applyAlignment="1">
      <alignment/>
    </xf>
    <xf numFmtId="0" fontId="3" fillId="25" borderId="26" xfId="0" applyFont="1" applyFill="1" applyBorder="1" applyAlignment="1">
      <alignment horizontal="left" wrapText="1" indent="5"/>
    </xf>
    <xf numFmtId="0" fontId="5" fillId="26" borderId="73" xfId="0" applyFont="1" applyFill="1" applyBorder="1" applyAlignment="1">
      <alignment horizontal="left" vertical="center"/>
    </xf>
    <xf numFmtId="199" fontId="4" fillId="26" borderId="17" xfId="0" applyNumberFormat="1" applyFont="1" applyFill="1" applyBorder="1" applyAlignment="1" applyProtection="1">
      <alignment/>
      <protection/>
    </xf>
    <xf numFmtId="199" fontId="4" fillId="26" borderId="61" xfId="0" applyNumberFormat="1" applyFont="1" applyFill="1" applyBorder="1" applyAlignment="1" applyProtection="1">
      <alignment/>
      <protection/>
    </xf>
    <xf numFmtId="199" fontId="4" fillId="26" borderId="59" xfId="0" applyNumberFormat="1" applyFont="1" applyFill="1" applyBorder="1" applyAlignment="1" applyProtection="1">
      <alignment/>
      <protection/>
    </xf>
    <xf numFmtId="199" fontId="3" fillId="26" borderId="52" xfId="0" applyNumberFormat="1" applyFont="1" applyFill="1" applyBorder="1" applyAlignment="1" applyProtection="1">
      <alignment horizontal="left"/>
      <protection/>
    </xf>
    <xf numFmtId="199" fontId="3" fillId="26" borderId="17" xfId="0" applyNumberFormat="1" applyFont="1" applyFill="1" applyBorder="1" applyAlignment="1" applyProtection="1">
      <alignment/>
      <protection/>
    </xf>
    <xf numFmtId="199" fontId="3" fillId="26" borderId="30" xfId="0" applyNumberFormat="1" applyFont="1" applyFill="1" applyBorder="1" applyAlignment="1" applyProtection="1">
      <alignment horizontal="left" indent="4"/>
      <protection/>
    </xf>
    <xf numFmtId="199" fontId="3" fillId="26" borderId="13" xfId="0" applyNumberFormat="1" applyFont="1" applyFill="1" applyBorder="1" applyAlignment="1" applyProtection="1">
      <alignment/>
      <protection/>
    </xf>
    <xf numFmtId="0" fontId="48" fillId="26" borderId="74" xfId="0" applyFont="1" applyFill="1" applyBorder="1" applyAlignment="1">
      <alignment horizontal="left" vertical="center" indent="1"/>
    </xf>
    <xf numFmtId="199" fontId="4" fillId="26" borderId="12" xfId="0" applyNumberFormat="1" applyFont="1" applyFill="1" applyBorder="1" applyAlignment="1" applyProtection="1">
      <alignment/>
      <protection/>
    </xf>
    <xf numFmtId="0" fontId="48" fillId="26" borderId="40" xfId="0" applyFont="1" applyFill="1" applyBorder="1" applyAlignment="1">
      <alignment horizontal="left" vertical="center" indent="1"/>
    </xf>
    <xf numFmtId="199" fontId="3" fillId="0" borderId="72" xfId="0" applyNumberFormat="1" applyFont="1" applyFill="1" applyBorder="1" applyAlignment="1" applyProtection="1">
      <alignment/>
      <protection/>
    </xf>
    <xf numFmtId="0" fontId="3" fillId="25" borderId="26" xfId="0" applyFont="1" applyFill="1" applyBorder="1" applyAlignment="1">
      <alignment horizontal="left" indent="6"/>
    </xf>
    <xf numFmtId="199" fontId="3" fillId="0" borderId="20" xfId="0" applyNumberFormat="1" applyFont="1" applyFill="1" applyBorder="1" applyAlignment="1" applyProtection="1">
      <alignment/>
      <protection/>
    </xf>
    <xf numFmtId="0" fontId="3" fillId="25" borderId="27" xfId="0" applyFont="1" applyFill="1" applyBorder="1" applyAlignment="1" quotePrefix="1">
      <alignment horizontal="left" indent="5"/>
    </xf>
    <xf numFmtId="0" fontId="3" fillId="25" borderId="29" xfId="0" applyFont="1" applyFill="1" applyBorder="1" applyAlignment="1">
      <alignment horizontal="left" indent="5"/>
    </xf>
    <xf numFmtId="199" fontId="3" fillId="0" borderId="75" xfId="0" applyNumberFormat="1" applyFont="1" applyFill="1" applyBorder="1" applyAlignment="1" applyProtection="1">
      <alignment/>
      <protection locked="0"/>
    </xf>
    <xf numFmtId="49" fontId="8" fillId="24" borderId="0" xfId="0" applyNumberFormat="1" applyFont="1" applyFill="1" applyAlignment="1" quotePrefix="1">
      <alignment horizontal="left" vertical="center"/>
    </xf>
    <xf numFmtId="0" fontId="5" fillId="4" borderId="40" xfId="0" applyFont="1" applyFill="1" applyBorder="1" applyAlignment="1">
      <alignment/>
    </xf>
    <xf numFmtId="199" fontId="4" fillId="0" borderId="35" xfId="0" applyNumberFormat="1" applyFont="1" applyFill="1" applyBorder="1" applyAlignment="1" applyProtection="1">
      <alignment/>
      <protection locked="0"/>
    </xf>
    <xf numFmtId="0" fontId="4" fillId="29" borderId="30" xfId="0" applyFont="1" applyFill="1" applyBorder="1" applyAlignment="1">
      <alignment horizontal="left"/>
    </xf>
    <xf numFmtId="1" fontId="4" fillId="29" borderId="13" xfId="0" applyNumberFormat="1" applyFont="1" applyFill="1" applyBorder="1" applyAlignment="1" applyProtection="1">
      <alignment/>
      <protection/>
    </xf>
    <xf numFmtId="0" fontId="3" fillId="29" borderId="17" xfId="0" applyFont="1" applyFill="1" applyBorder="1" applyAlignment="1" applyProtection="1">
      <alignment/>
      <protection locked="0"/>
    </xf>
    <xf numFmtId="0" fontId="3" fillId="29" borderId="59" xfId="0" applyFont="1" applyFill="1" applyBorder="1" applyAlignment="1" applyProtection="1">
      <alignment/>
      <protection locked="0"/>
    </xf>
    <xf numFmtId="0" fontId="5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49" fontId="3" fillId="0" borderId="20" xfId="0" applyNumberFormat="1" applyFont="1" applyFill="1" applyBorder="1" applyAlignment="1" applyProtection="1">
      <alignment horizontal="left" wrapText="1"/>
      <protection locked="0"/>
    </xf>
    <xf numFmtId="0" fontId="13" fillId="25" borderId="72" xfId="0" applyFont="1" applyFill="1" applyBorder="1" applyAlignment="1">
      <alignment horizontal="left" vertical="top"/>
    </xf>
    <xf numFmtId="0" fontId="13" fillId="25" borderId="76" xfId="0" applyFont="1" applyFill="1" applyBorder="1" applyAlignment="1">
      <alignment horizontal="left" vertical="top"/>
    </xf>
    <xf numFmtId="0" fontId="13" fillId="25" borderId="67" xfId="0" applyFont="1" applyFill="1" applyBorder="1" applyAlignment="1">
      <alignment horizontal="left" vertical="top"/>
    </xf>
    <xf numFmtId="49" fontId="3" fillId="0" borderId="72" xfId="0" applyNumberFormat="1" applyFont="1" applyFill="1" applyBorder="1" applyAlignment="1" applyProtection="1">
      <alignment horizontal="left" vertical="top" wrapText="1"/>
      <protection locked="0"/>
    </xf>
    <xf numFmtId="49" fontId="3" fillId="0" borderId="76" xfId="0" applyNumberFormat="1" applyFont="1" applyFill="1" applyBorder="1" applyAlignment="1" applyProtection="1">
      <alignment horizontal="left" vertical="top" wrapText="1"/>
      <protection locked="0"/>
    </xf>
    <xf numFmtId="49" fontId="3" fillId="0" borderId="67" xfId="0" applyNumberFormat="1" applyFont="1" applyFill="1" applyBorder="1" applyAlignment="1" applyProtection="1">
      <alignment horizontal="left" vertical="top" wrapText="1"/>
      <protection locked="0"/>
    </xf>
    <xf numFmtId="0" fontId="13" fillId="25" borderId="72" xfId="0" applyFont="1" applyFill="1" applyBorder="1" applyAlignment="1">
      <alignment horizontal="left"/>
    </xf>
    <xf numFmtId="0" fontId="13" fillId="25" borderId="76" xfId="0" applyFont="1" applyFill="1" applyBorder="1" applyAlignment="1">
      <alignment horizontal="left"/>
    </xf>
    <xf numFmtId="0" fontId="13" fillId="25" borderId="67" xfId="0" applyFont="1" applyFill="1" applyBorder="1" applyAlignment="1">
      <alignment horizontal="left"/>
    </xf>
    <xf numFmtId="49" fontId="7" fillId="0" borderId="77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49" fontId="4" fillId="0" borderId="78" xfId="0" applyNumberFormat="1" applyFont="1" applyFill="1" applyBorder="1" applyAlignment="1" applyProtection="1">
      <alignment/>
      <protection locked="0"/>
    </xf>
    <xf numFmtId="49" fontId="4" fillId="0" borderId="24" xfId="0" applyNumberFormat="1" applyFont="1" applyFill="1" applyBorder="1" applyAlignment="1" applyProtection="1">
      <alignment/>
      <protection locked="0"/>
    </xf>
    <xf numFmtId="49" fontId="4" fillId="0" borderId="79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 vertical="center"/>
    </xf>
    <xf numFmtId="49" fontId="3" fillId="0" borderId="39" xfId="0" applyNumberFormat="1" applyFont="1" applyFill="1" applyBorder="1" applyAlignment="1" applyProtection="1">
      <alignment horizontal="left" wrapText="1"/>
      <protection locked="0"/>
    </xf>
    <xf numFmtId="49" fontId="3" fillId="0" borderId="80" xfId="0" applyNumberFormat="1" applyFont="1" applyFill="1" applyBorder="1" applyAlignment="1" applyProtection="1">
      <alignment horizontal="left" wrapText="1"/>
      <protection locked="0"/>
    </xf>
    <xf numFmtId="49" fontId="3" fillId="0" borderId="81" xfId="0" applyNumberFormat="1" applyFont="1" applyFill="1" applyBorder="1" applyAlignment="1" applyProtection="1">
      <alignment horizontal="left" wrapText="1"/>
      <protection locked="0"/>
    </xf>
    <xf numFmtId="0" fontId="13" fillId="25" borderId="39" xfId="0" applyFont="1" applyFill="1" applyBorder="1" applyAlignment="1">
      <alignment horizontal="left"/>
    </xf>
    <xf numFmtId="0" fontId="13" fillId="25" borderId="80" xfId="0" applyFont="1" applyFill="1" applyBorder="1" applyAlignment="1">
      <alignment horizontal="left"/>
    </xf>
    <xf numFmtId="0" fontId="13" fillId="25" borderId="81" xfId="0" applyFont="1" applyFill="1" applyBorder="1" applyAlignment="1">
      <alignment horizontal="left"/>
    </xf>
    <xf numFmtId="49" fontId="3" fillId="0" borderId="35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3" fillId="25" borderId="62" xfId="0" applyFont="1" applyFill="1" applyBorder="1" applyAlignment="1">
      <alignment horizontal="left"/>
    </xf>
    <xf numFmtId="0" fontId="13" fillId="25" borderId="82" xfId="0" applyFont="1" applyFill="1" applyBorder="1" applyAlignment="1">
      <alignment horizontal="left"/>
    </xf>
    <xf numFmtId="0" fontId="13" fillId="25" borderId="83" xfId="0" applyFont="1" applyFill="1" applyBorder="1" applyAlignment="1">
      <alignment horizontal="left"/>
    </xf>
    <xf numFmtId="49" fontId="3" fillId="0" borderId="62" xfId="0" applyNumberFormat="1" applyFont="1" applyFill="1" applyBorder="1" applyAlignment="1" applyProtection="1">
      <alignment vertical="top" wrapText="1"/>
      <protection locked="0"/>
    </xf>
    <xf numFmtId="49" fontId="3" fillId="0" borderId="82" xfId="0" applyNumberFormat="1" applyFont="1" applyFill="1" applyBorder="1" applyAlignment="1" applyProtection="1">
      <alignment vertical="top" wrapText="1"/>
      <protection locked="0"/>
    </xf>
    <xf numFmtId="49" fontId="3" fillId="0" borderId="83" xfId="0" applyNumberFormat="1" applyFont="1" applyFill="1" applyBorder="1" applyAlignment="1" applyProtection="1">
      <alignment vertical="top" wrapText="1"/>
      <protection locked="0"/>
    </xf>
    <xf numFmtId="49" fontId="3" fillId="0" borderId="84" xfId="0" applyNumberFormat="1" applyFont="1" applyFill="1" applyBorder="1" applyAlignment="1" applyProtection="1">
      <alignment vertical="top" wrapText="1"/>
      <protection locked="0"/>
    </xf>
    <xf numFmtId="49" fontId="3" fillId="0" borderId="85" xfId="0" applyNumberFormat="1" applyFont="1" applyFill="1" applyBorder="1" applyAlignment="1" applyProtection="1">
      <alignment vertical="top" wrapText="1"/>
      <protection locked="0"/>
    </xf>
    <xf numFmtId="49" fontId="3" fillId="0" borderId="66" xfId="0" applyNumberFormat="1" applyFont="1" applyFill="1" applyBorder="1" applyAlignment="1" applyProtection="1">
      <alignment vertical="top" wrapText="1"/>
      <protection locked="0"/>
    </xf>
    <xf numFmtId="0" fontId="23" fillId="25" borderId="84" xfId="0" applyFont="1" applyFill="1" applyBorder="1" applyAlignment="1">
      <alignment horizontal="left"/>
    </xf>
    <xf numFmtId="0" fontId="23" fillId="25" borderId="85" xfId="0" applyFont="1" applyFill="1" applyBorder="1" applyAlignment="1">
      <alignment horizontal="left"/>
    </xf>
    <xf numFmtId="0" fontId="23" fillId="25" borderId="66" xfId="0" applyFont="1" applyFill="1" applyBorder="1" applyAlignment="1">
      <alignment horizontal="left"/>
    </xf>
    <xf numFmtId="0" fontId="23" fillId="25" borderId="86" xfId="0" applyFont="1" applyFill="1" applyBorder="1" applyAlignment="1">
      <alignment horizontal="left"/>
    </xf>
    <xf numFmtId="0" fontId="23" fillId="25" borderId="87" xfId="0" applyFont="1" applyFill="1" applyBorder="1" applyAlignment="1">
      <alignment horizontal="left"/>
    </xf>
    <xf numFmtId="0" fontId="23" fillId="25" borderId="68" xfId="0" applyFont="1" applyFill="1" applyBorder="1" applyAlignment="1">
      <alignment horizontal="left"/>
    </xf>
    <xf numFmtId="49" fontId="7" fillId="0" borderId="86" xfId="0" applyNumberFormat="1" applyFont="1" applyFill="1" applyBorder="1" applyAlignment="1" applyProtection="1">
      <alignment horizontal="center" vertical="top" wrapText="1"/>
      <protection locked="0"/>
    </xf>
    <xf numFmtId="49" fontId="7" fillId="0" borderId="87" xfId="0" applyNumberFormat="1" applyFont="1" applyFill="1" applyBorder="1" applyAlignment="1" applyProtection="1">
      <alignment horizontal="center" vertical="top" wrapText="1"/>
      <protection locked="0"/>
    </xf>
    <xf numFmtId="49" fontId="7" fillId="0" borderId="68" xfId="0" applyNumberFormat="1" applyFont="1" applyFill="1" applyBorder="1" applyAlignment="1" applyProtection="1">
      <alignment horizontal="center" vertical="top" wrapText="1"/>
      <protection locked="0"/>
    </xf>
    <xf numFmtId="0" fontId="13" fillId="25" borderId="86" xfId="0" applyFont="1" applyFill="1" applyBorder="1" applyAlignment="1">
      <alignment horizontal="left"/>
    </xf>
    <xf numFmtId="0" fontId="13" fillId="25" borderId="87" xfId="0" applyFont="1" applyFill="1" applyBorder="1" applyAlignment="1">
      <alignment horizontal="left"/>
    </xf>
    <xf numFmtId="0" fontId="13" fillId="25" borderId="68" xfId="0" applyFont="1" applyFill="1" applyBorder="1" applyAlignment="1">
      <alignment horizontal="left"/>
    </xf>
    <xf numFmtId="0" fontId="7" fillId="0" borderId="86" xfId="0" applyFont="1" applyFill="1" applyBorder="1" applyAlignment="1" applyProtection="1">
      <alignment horizontal="center" wrapText="1"/>
      <protection locked="0"/>
    </xf>
    <xf numFmtId="0" fontId="7" fillId="0" borderId="87" xfId="0" applyFont="1" applyFill="1" applyBorder="1" applyAlignment="1" applyProtection="1">
      <alignment horizontal="center" wrapText="1"/>
      <protection locked="0"/>
    </xf>
    <xf numFmtId="0" fontId="7" fillId="0" borderId="68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88" xfId="0" applyFont="1" applyFill="1" applyBorder="1" applyAlignment="1" applyProtection="1">
      <alignment horizontal="center" vertical="center" wrapText="1"/>
      <protection/>
    </xf>
    <xf numFmtId="0" fontId="4" fillId="2" borderId="30" xfId="0" applyFont="1" applyFill="1" applyBorder="1" applyAlignment="1" applyProtection="1">
      <alignment horizontal="center" vertical="center" wrapText="1"/>
      <protection/>
    </xf>
    <xf numFmtId="0" fontId="4" fillId="2" borderId="54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89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90" xfId="0" applyFont="1" applyFill="1" applyBorder="1" applyAlignment="1" applyProtection="1">
      <alignment horizontal="center" vertical="center" wrapText="1"/>
      <protection/>
    </xf>
    <xf numFmtId="0" fontId="5" fillId="26" borderId="40" xfId="0" applyFont="1" applyFill="1" applyBorder="1" applyAlignment="1" applyProtection="1">
      <alignment horizontal="left" vertical="center"/>
      <protection/>
    </xf>
    <xf numFmtId="0" fontId="5" fillId="26" borderId="63" xfId="0" applyFont="1" applyFill="1" applyBorder="1" applyAlignment="1" applyProtection="1">
      <alignment horizontal="left" vertical="center"/>
      <protection/>
    </xf>
    <xf numFmtId="0" fontId="5" fillId="26" borderId="91" xfId="0" applyFont="1" applyFill="1" applyBorder="1" applyAlignment="1" applyProtection="1">
      <alignment horizontal="left" vertical="center"/>
      <protection/>
    </xf>
    <xf numFmtId="0" fontId="15" fillId="2" borderId="89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90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4" fillId="2" borderId="92" xfId="0" applyFont="1" applyFill="1" applyBorder="1" applyAlignment="1" applyProtection="1">
      <alignment horizontal="center" vertical="center" wrapText="1"/>
      <protection/>
    </xf>
    <xf numFmtId="0" fontId="4" fillId="2" borderId="93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6" borderId="92" xfId="0" applyFont="1" applyFill="1" applyBorder="1" applyAlignment="1">
      <alignment horizontal="center" vertical="center"/>
    </xf>
    <xf numFmtId="0" fontId="4" fillId="26" borderId="93" xfId="0" applyFont="1" applyFill="1" applyBorder="1" applyAlignment="1">
      <alignment horizontal="center" vertical="center"/>
    </xf>
    <xf numFmtId="0" fontId="9" fillId="26" borderId="42" xfId="0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0" fontId="9" fillId="26" borderId="54" xfId="0" applyFont="1" applyFill="1" applyBorder="1" applyAlignment="1">
      <alignment horizontal="center" vertical="center"/>
    </xf>
    <xf numFmtId="0" fontId="9" fillId="26" borderId="13" xfId="0" applyFont="1" applyFill="1" applyBorder="1" applyAlignment="1">
      <alignment horizontal="center" vertical="center"/>
    </xf>
    <xf numFmtId="0" fontId="9" fillId="26" borderId="89" xfId="0" applyFont="1" applyFill="1" applyBorder="1" applyAlignment="1">
      <alignment horizontal="center" vertical="center"/>
    </xf>
    <xf numFmtId="0" fontId="9" fillId="26" borderId="90" xfId="0" applyFont="1" applyFill="1" applyBorder="1" applyAlignment="1">
      <alignment horizontal="center" vertical="center"/>
    </xf>
    <xf numFmtId="0" fontId="4" fillId="2" borderId="92" xfId="0" applyFont="1" applyFill="1" applyBorder="1" applyAlignment="1">
      <alignment horizontal="center" vertical="center" wrapText="1"/>
    </xf>
    <xf numFmtId="0" fontId="4" fillId="2" borderId="94" xfId="0" applyFont="1" applyFill="1" applyBorder="1" applyAlignment="1">
      <alignment horizontal="center" vertical="center" wrapText="1"/>
    </xf>
    <xf numFmtId="0" fontId="4" fillId="2" borderId="93" xfId="0" applyFont="1" applyFill="1" applyBorder="1" applyAlignment="1">
      <alignment horizontal="center" vertical="center" wrapText="1"/>
    </xf>
    <xf numFmtId="0" fontId="15" fillId="2" borderId="89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95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89" xfId="0" applyFont="1" applyFill="1" applyBorder="1" applyAlignment="1">
      <alignment horizontal="center" vertical="center" wrapText="1"/>
    </xf>
    <xf numFmtId="0" fontId="9" fillId="2" borderId="9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99" fontId="4" fillId="2" borderId="89" xfId="0" applyNumberFormat="1" applyFont="1" applyFill="1" applyBorder="1" applyAlignment="1" applyProtection="1">
      <alignment horizontal="center" vertical="center"/>
      <protection/>
    </xf>
    <xf numFmtId="199" fontId="4" fillId="2" borderId="15" xfId="0" applyNumberFormat="1" applyFont="1" applyFill="1" applyBorder="1" applyAlignment="1" applyProtection="1">
      <alignment horizontal="center" vertical="center"/>
      <protection/>
    </xf>
    <xf numFmtId="199" fontId="9" fillId="2" borderId="13" xfId="0" applyNumberFormat="1" applyFont="1" applyFill="1" applyBorder="1" applyAlignment="1">
      <alignment horizontal="center" vertical="center" wrapText="1"/>
    </xf>
    <xf numFmtId="199" fontId="9" fillId="2" borderId="17" xfId="0" applyNumberFormat="1" applyFont="1" applyFill="1" applyBorder="1" applyAlignment="1">
      <alignment horizontal="center" vertical="center" wrapText="1"/>
    </xf>
    <xf numFmtId="199" fontId="9" fillId="2" borderId="11" xfId="0" applyNumberFormat="1" applyFont="1" applyFill="1" applyBorder="1" applyAlignment="1">
      <alignment horizontal="center" vertical="center" wrapText="1"/>
    </xf>
    <xf numFmtId="199" fontId="9" fillId="2" borderId="59" xfId="0" applyNumberFormat="1" applyFont="1" applyFill="1" applyBorder="1" applyAlignment="1">
      <alignment horizontal="center" vertical="center" wrapText="1"/>
    </xf>
    <xf numFmtId="199" fontId="9" fillId="2" borderId="12" xfId="0" applyNumberFormat="1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left" vertical="center"/>
    </xf>
    <xf numFmtId="0" fontId="5" fillId="4" borderId="63" xfId="0" applyFont="1" applyFill="1" applyBorder="1" applyAlignment="1">
      <alignment horizontal="left" vertical="center"/>
    </xf>
    <xf numFmtId="0" fontId="5" fillId="4" borderId="91" xfId="0" applyFont="1" applyFill="1" applyBorder="1" applyAlignment="1">
      <alignment horizontal="left" vertical="center"/>
    </xf>
    <xf numFmtId="0" fontId="5" fillId="4" borderId="74" xfId="0" applyFont="1" applyFill="1" applyBorder="1" applyAlignment="1">
      <alignment horizontal="left"/>
    </xf>
    <xf numFmtId="0" fontId="5" fillId="4" borderId="96" xfId="0" applyFont="1" applyFill="1" applyBorder="1" applyAlignment="1">
      <alignment horizontal="left"/>
    </xf>
    <xf numFmtId="0" fontId="5" fillId="4" borderId="97" xfId="0" applyFont="1" applyFill="1" applyBorder="1" applyAlignment="1">
      <alignment horizontal="left"/>
    </xf>
    <xf numFmtId="0" fontId="5" fillId="4" borderId="40" xfId="0" applyFont="1" applyFill="1" applyBorder="1" applyAlignment="1">
      <alignment horizontal="left"/>
    </xf>
    <xf numFmtId="0" fontId="5" fillId="4" borderId="63" xfId="0" applyFont="1" applyFill="1" applyBorder="1" applyAlignment="1">
      <alignment horizontal="left"/>
    </xf>
    <xf numFmtId="0" fontId="5" fillId="4" borderId="91" xfId="0" applyFont="1" applyFill="1" applyBorder="1" applyAlignment="1">
      <alignment horizontal="left"/>
    </xf>
    <xf numFmtId="199" fontId="9" fillId="2" borderId="42" xfId="0" applyNumberFormat="1" applyFont="1" applyFill="1" applyBorder="1" applyAlignment="1">
      <alignment horizontal="center" vertical="center" wrapText="1"/>
    </xf>
    <xf numFmtId="199" fontId="9" fillId="2" borderId="16" xfId="0" applyNumberFormat="1" applyFont="1" applyFill="1" applyBorder="1" applyAlignment="1">
      <alignment horizontal="center" vertical="center" wrapText="1"/>
    </xf>
    <xf numFmtId="199" fontId="15" fillId="2" borderId="89" xfId="0" applyNumberFormat="1" applyFont="1" applyFill="1" applyBorder="1" applyAlignment="1">
      <alignment horizontal="center" vertical="center" wrapText="1"/>
    </xf>
    <xf numFmtId="199" fontId="15" fillId="2" borderId="15" xfId="0" applyNumberFormat="1" applyFont="1" applyFill="1" applyBorder="1" applyAlignment="1">
      <alignment horizontal="center" vertical="center" wrapText="1"/>
    </xf>
    <xf numFmtId="199" fontId="15" fillId="2" borderId="95" xfId="0" applyNumberFormat="1" applyFont="1" applyFill="1" applyBorder="1" applyAlignment="1">
      <alignment horizontal="center" vertical="center" wrapText="1"/>
    </xf>
    <xf numFmtId="199" fontId="9" fillId="2" borderId="89" xfId="0" applyNumberFormat="1" applyFont="1" applyFill="1" applyBorder="1" applyAlignment="1">
      <alignment horizontal="center" vertical="center" wrapText="1"/>
    </xf>
    <xf numFmtId="199" fontId="9" fillId="2" borderId="90" xfId="0" applyNumberFormat="1" applyFont="1" applyFill="1" applyBorder="1" applyAlignment="1">
      <alignment horizontal="center" vertical="center" wrapText="1"/>
    </xf>
    <xf numFmtId="0" fontId="9" fillId="26" borderId="55" xfId="0" applyFont="1" applyFill="1" applyBorder="1" applyAlignment="1">
      <alignment horizontal="center" vertical="center"/>
    </xf>
    <xf numFmtId="0" fontId="9" fillId="26" borderId="14" xfId="0" applyFont="1" applyFill="1" applyBorder="1" applyAlignment="1">
      <alignment horizontal="center" vertical="center"/>
    </xf>
    <xf numFmtId="0" fontId="15" fillId="2" borderId="90" xfId="0" applyFont="1" applyFill="1" applyBorder="1" applyAlignment="1">
      <alignment horizontal="center" vertical="center" wrapText="1"/>
    </xf>
    <xf numFmtId="0" fontId="9" fillId="26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99" fontId="3" fillId="0" borderId="0" xfId="0" applyNumberFormat="1" applyFont="1" applyAlignment="1">
      <alignment horizontal="center"/>
    </xf>
    <xf numFmtId="199" fontId="9" fillId="2" borderId="42" xfId="0" applyNumberFormat="1" applyFont="1" applyFill="1" applyBorder="1" applyAlignment="1" applyProtection="1">
      <alignment horizontal="center" vertical="center"/>
      <protection/>
    </xf>
    <xf numFmtId="199" fontId="9" fillId="2" borderId="89" xfId="0" applyNumberFormat="1" applyFont="1" applyFill="1" applyBorder="1" applyAlignment="1" applyProtection="1">
      <alignment horizontal="center" vertical="center"/>
      <protection/>
    </xf>
    <xf numFmtId="199" fontId="9" fillId="2" borderId="15" xfId="0" applyNumberFormat="1" applyFont="1" applyFill="1" applyBorder="1" applyAlignment="1" applyProtection="1">
      <alignment horizontal="center" vertical="center"/>
      <protection/>
    </xf>
    <xf numFmtId="199" fontId="9" fillId="2" borderId="90" xfId="0" applyNumberFormat="1" applyFont="1" applyFill="1" applyBorder="1" applyAlignment="1" applyProtection="1">
      <alignment horizontal="center" vertical="center"/>
      <protection/>
    </xf>
    <xf numFmtId="0" fontId="4" fillId="2" borderId="93" xfId="0" applyFont="1" applyFill="1" applyBorder="1" applyAlignment="1">
      <alignment horizontal="center" vertical="center"/>
    </xf>
    <xf numFmtId="199" fontId="9" fillId="2" borderId="16" xfId="0" applyNumberFormat="1" applyFont="1" applyFill="1" applyBorder="1" applyAlignment="1" applyProtection="1">
      <alignment horizontal="center" vertical="center"/>
      <protection/>
    </xf>
    <xf numFmtId="199" fontId="9" fillId="2" borderId="41" xfId="0" applyNumberFormat="1" applyFont="1" applyFill="1" applyBorder="1" applyAlignment="1" applyProtection="1">
      <alignment horizontal="center" vertical="center"/>
      <protection/>
    </xf>
    <xf numFmtId="199" fontId="9" fillId="2" borderId="70" xfId="0" applyNumberFormat="1" applyFont="1" applyFill="1" applyBorder="1" applyAlignment="1" applyProtection="1">
      <alignment horizontal="center" vertical="center"/>
      <protection/>
    </xf>
    <xf numFmtId="199" fontId="9" fillId="2" borderId="59" xfId="0" applyNumberFormat="1" applyFont="1" applyFill="1" applyBorder="1" applyAlignment="1" applyProtection="1">
      <alignment horizontal="center" vertical="center"/>
      <protection/>
    </xf>
    <xf numFmtId="199" fontId="9" fillId="2" borderId="11" xfId="0" applyNumberFormat="1" applyFont="1" applyFill="1" applyBorder="1" applyAlignment="1" applyProtection="1">
      <alignment horizontal="center" vertical="center"/>
      <protection/>
    </xf>
    <xf numFmtId="199" fontId="9" fillId="2" borderId="13" xfId="0" applyNumberFormat="1" applyFont="1" applyFill="1" applyBorder="1" applyAlignment="1" applyProtection="1">
      <alignment horizontal="center" vertical="center"/>
      <protection/>
    </xf>
    <xf numFmtId="199" fontId="9" fillId="2" borderId="12" xfId="0" applyNumberFormat="1" applyFont="1" applyFill="1" applyBorder="1" applyAlignment="1" applyProtection="1">
      <alignment horizontal="center" vertical="center"/>
      <protection/>
    </xf>
    <xf numFmtId="0" fontId="5" fillId="26" borderId="30" xfId="0" applyFont="1" applyFill="1" applyBorder="1" applyAlignment="1">
      <alignment horizontal="left"/>
    </xf>
    <xf numFmtId="199" fontId="4" fillId="26" borderId="13" xfId="0" applyNumberFormat="1" applyFont="1" applyFill="1" applyBorder="1" applyAlignment="1" applyProtection="1">
      <alignment horizontal="right"/>
      <protection/>
    </xf>
    <xf numFmtId="199" fontId="4" fillId="26" borderId="14" xfId="0" applyNumberFormat="1" applyFont="1" applyFill="1" applyBorder="1" applyAlignment="1" applyProtection="1">
      <alignment horizontal="right"/>
      <protection/>
    </xf>
    <xf numFmtId="199" fontId="4" fillId="26" borderId="19" xfId="0" applyNumberFormat="1" applyFont="1" applyFill="1" applyBorder="1" applyAlignment="1" applyProtection="1">
      <alignment horizontal="right"/>
      <protection/>
    </xf>
    <xf numFmtId="199" fontId="3" fillId="0" borderId="19" xfId="0" applyNumberFormat="1" applyFont="1" applyFill="1" applyBorder="1" applyAlignment="1" applyProtection="1">
      <alignment horizontal="right"/>
      <protection locked="0"/>
    </xf>
    <xf numFmtId="199" fontId="3" fillId="0" borderId="47" xfId="0" applyNumberFormat="1" applyFont="1" applyFill="1" applyBorder="1" applyAlignment="1" applyProtection="1">
      <alignment horizontal="right"/>
      <protection locked="0"/>
    </xf>
    <xf numFmtId="199" fontId="3" fillId="0" borderId="20" xfId="0" applyNumberFormat="1" applyFont="1" applyFill="1" applyBorder="1" applyAlignment="1" applyProtection="1">
      <alignment horizontal="right"/>
      <protection locked="0"/>
    </xf>
    <xf numFmtId="199" fontId="3" fillId="0" borderId="31" xfId="0" applyNumberFormat="1" applyFont="1" applyFill="1" applyBorder="1" applyAlignment="1" applyProtection="1">
      <alignment horizontal="right"/>
      <protection locked="0"/>
    </xf>
    <xf numFmtId="0" fontId="3" fillId="25" borderId="26" xfId="0" applyFont="1" applyFill="1" applyBorder="1" applyAlignment="1">
      <alignment horizontal="left" indent="8"/>
    </xf>
    <xf numFmtId="199" fontId="4" fillId="26" borderId="98" xfId="0" applyNumberFormat="1" applyFont="1" applyFill="1" applyBorder="1" applyAlignment="1" applyProtection="1">
      <alignment horizontal="right"/>
      <protection/>
    </xf>
    <xf numFmtId="199" fontId="3" fillId="0" borderId="37" xfId="0" applyNumberFormat="1" applyFont="1" applyFill="1" applyBorder="1" applyAlignment="1" applyProtection="1">
      <alignment horizontal="right"/>
      <protection locked="0"/>
    </xf>
    <xf numFmtId="199" fontId="3" fillId="0" borderId="3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199" fontId="4" fillId="2" borderId="18" xfId="0" applyNumberFormat="1" applyFont="1" applyFill="1" applyBorder="1" applyAlignment="1">
      <alignment horizontal="center" vertical="center"/>
    </xf>
    <xf numFmtId="199" fontId="4" fillId="2" borderId="69" xfId="0" applyNumberFormat="1" applyFont="1" applyFill="1" applyBorder="1" applyAlignment="1">
      <alignment horizontal="center" vertical="center"/>
    </xf>
    <xf numFmtId="199" fontId="4" fillId="2" borderId="90" xfId="0" applyNumberFormat="1" applyFont="1" applyFill="1" applyBorder="1" applyAlignment="1" applyProtection="1">
      <alignment horizontal="center" vertical="center"/>
      <protection/>
    </xf>
    <xf numFmtId="199" fontId="4" fillId="2" borderId="99" xfId="0" applyNumberFormat="1" applyFont="1" applyFill="1" applyBorder="1" applyAlignment="1">
      <alignment horizontal="center" vertical="center"/>
    </xf>
    <xf numFmtId="199" fontId="4" fillId="2" borderId="65" xfId="0" applyNumberFormat="1" applyFont="1" applyFill="1" applyBorder="1" applyAlignment="1">
      <alignment horizontal="center" vertical="center"/>
    </xf>
    <xf numFmtId="199" fontId="4" fillId="2" borderId="41" xfId="0" applyNumberFormat="1" applyFont="1" applyFill="1" applyBorder="1" applyAlignment="1" applyProtection="1">
      <alignment horizontal="center" vertical="center"/>
      <protection/>
    </xf>
    <xf numFmtId="199" fontId="4" fillId="2" borderId="70" xfId="0" applyNumberFormat="1" applyFont="1" applyFill="1" applyBorder="1" applyAlignment="1" applyProtection="1">
      <alignment horizontal="center" vertical="center"/>
      <protection/>
    </xf>
    <xf numFmtId="199" fontId="4" fillId="2" borderId="91" xfId="0" applyNumberFormat="1" applyFont="1" applyFill="1" applyBorder="1" applyAlignment="1" applyProtection="1">
      <alignment horizontal="center" vertical="center"/>
      <protection/>
    </xf>
    <xf numFmtId="0" fontId="3" fillId="25" borderId="100" xfId="0" applyFont="1" applyFill="1" applyBorder="1" applyAlignment="1">
      <alignment horizontal="left" indent="1"/>
    </xf>
    <xf numFmtId="199" fontId="3" fillId="0" borderId="101" xfId="0" applyNumberFormat="1" applyFont="1" applyFill="1" applyBorder="1" applyAlignment="1" applyProtection="1">
      <alignment/>
      <protection locked="0"/>
    </xf>
    <xf numFmtId="199" fontId="3" fillId="0" borderId="102" xfId="0" applyNumberFormat="1" applyFont="1" applyFill="1" applyBorder="1" applyAlignment="1" applyProtection="1">
      <alignment/>
      <protection locked="0"/>
    </xf>
    <xf numFmtId="199" fontId="3" fillId="0" borderId="101" xfId="0" applyNumberFormat="1" applyFont="1" applyFill="1" applyBorder="1" applyAlignment="1" applyProtection="1">
      <alignment horizontal="center"/>
      <protection locked="0"/>
    </xf>
    <xf numFmtId="199" fontId="3" fillId="0" borderId="102" xfId="0" applyNumberFormat="1" applyFont="1" applyFill="1" applyBorder="1" applyAlignment="1" applyProtection="1">
      <alignment horizontal="center"/>
      <protection locked="0"/>
    </xf>
    <xf numFmtId="199" fontId="3" fillId="0" borderId="103" xfId="0" applyNumberFormat="1" applyFont="1" applyFill="1" applyBorder="1" applyAlignment="1" applyProtection="1">
      <alignment/>
      <protection locked="0"/>
    </xf>
    <xf numFmtId="0" fontId="4" fillId="2" borderId="92" xfId="0" applyFont="1" applyFill="1" applyBorder="1" applyAlignment="1">
      <alignment horizontal="center" vertical="center"/>
    </xf>
    <xf numFmtId="0" fontId="4" fillId="2" borderId="9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indent="5"/>
    </xf>
    <xf numFmtId="0" fontId="11" fillId="0" borderId="0" xfId="0" applyFont="1" applyFill="1" applyBorder="1" applyAlignment="1">
      <alignment horizontal="center" vertical="center"/>
    </xf>
    <xf numFmtId="0" fontId="4" fillId="2" borderId="92" xfId="0" applyFont="1" applyFill="1" applyBorder="1" applyAlignment="1" applyProtection="1">
      <alignment horizontal="left" vertical="center" indent="3"/>
      <protection/>
    </xf>
    <xf numFmtId="0" fontId="3" fillId="0" borderId="0" xfId="0" applyFont="1" applyFill="1" applyAlignment="1" applyProtection="1">
      <alignment/>
      <protection/>
    </xf>
    <xf numFmtId="0" fontId="4" fillId="2" borderId="94" xfId="0" applyFont="1" applyFill="1" applyBorder="1" applyAlignment="1" applyProtection="1">
      <alignment horizontal="left" vertical="center" indent="3"/>
      <protection/>
    </xf>
    <xf numFmtId="0" fontId="4" fillId="2" borderId="93" xfId="0" applyFont="1" applyFill="1" applyBorder="1" applyAlignment="1" applyProtection="1">
      <alignment horizontal="left" vertical="center" indent="3"/>
      <protection/>
    </xf>
    <xf numFmtId="0" fontId="5" fillId="26" borderId="30" xfId="0" applyFont="1" applyFill="1" applyBorder="1" applyAlignment="1" applyProtection="1">
      <alignment horizontal="left"/>
      <protection/>
    </xf>
    <xf numFmtId="199" fontId="3" fillId="0" borderId="35" xfId="0" applyNumberFormat="1" applyFont="1" applyFill="1" applyBorder="1" applyAlignment="1" applyProtection="1">
      <alignment horizontal="right"/>
      <protection locked="0"/>
    </xf>
    <xf numFmtId="199" fontId="3" fillId="0" borderId="36" xfId="0" applyNumberFormat="1" applyFont="1" applyFill="1" applyBorder="1" applyAlignment="1" applyProtection="1">
      <alignment horizontal="right"/>
      <protection locked="0"/>
    </xf>
    <xf numFmtId="0" fontId="4" fillId="2" borderId="92" xfId="0" applyFont="1" applyFill="1" applyBorder="1" applyAlignment="1">
      <alignment horizontal="left" vertical="center" indent="3"/>
    </xf>
    <xf numFmtId="199" fontId="3" fillId="0" borderId="0" xfId="0" applyNumberFormat="1" applyFont="1" applyFill="1" applyAlignment="1">
      <alignment/>
    </xf>
    <xf numFmtId="0" fontId="4" fillId="2" borderId="94" xfId="0" applyFont="1" applyFill="1" applyBorder="1" applyAlignment="1">
      <alignment horizontal="left" vertical="center" indent="3"/>
    </xf>
    <xf numFmtId="0" fontId="4" fillId="2" borderId="93" xfId="0" applyFont="1" applyFill="1" applyBorder="1" applyAlignment="1">
      <alignment horizontal="left" vertical="center" indent="3"/>
    </xf>
    <xf numFmtId="199" fontId="0" fillId="0" borderId="0" xfId="0" applyNumberFormat="1" applyAlignment="1">
      <alignment/>
    </xf>
    <xf numFmtId="199" fontId="0" fillId="0" borderId="0" xfId="0" applyNumberFormat="1" applyAlignment="1">
      <alignment horizontal="center"/>
    </xf>
    <xf numFmtId="199" fontId="0" fillId="0" borderId="0" xfId="0" applyNumberFormat="1" applyFill="1" applyAlignment="1">
      <alignment/>
    </xf>
    <xf numFmtId="0" fontId="51" fillId="0" borderId="0" xfId="0" applyFont="1" applyFill="1" applyAlignment="1">
      <alignment/>
    </xf>
    <xf numFmtId="199" fontId="9" fillId="2" borderId="104" xfId="0" applyNumberFormat="1" applyFont="1" applyFill="1" applyBorder="1" applyAlignment="1" applyProtection="1">
      <alignment horizontal="center" vertical="center"/>
      <protection/>
    </xf>
    <xf numFmtId="199" fontId="9" fillId="2" borderId="97" xfId="0" applyNumberFormat="1" applyFont="1" applyFill="1" applyBorder="1" applyAlignment="1" applyProtection="1">
      <alignment horizontal="center" vertical="center"/>
      <protection/>
    </xf>
    <xf numFmtId="199" fontId="4" fillId="26" borderId="35" xfId="0" applyNumberFormat="1" applyFont="1" applyFill="1" applyBorder="1" applyAlignment="1" applyProtection="1">
      <alignment horizontal="right"/>
      <protection/>
    </xf>
    <xf numFmtId="199" fontId="4" fillId="26" borderId="36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left" indent="5"/>
    </xf>
    <xf numFmtId="199" fontId="4" fillId="0" borderId="0" xfId="0" applyNumberFormat="1" applyFont="1" applyFill="1" applyBorder="1" applyAlignment="1" applyProtection="1">
      <alignment/>
      <protection/>
    </xf>
    <xf numFmtId="199" fontId="3" fillId="0" borderId="0" xfId="0" applyNumberFormat="1" applyFont="1" applyFill="1" applyBorder="1" applyAlignment="1" applyProtection="1">
      <alignment/>
      <protection locked="0"/>
    </xf>
    <xf numFmtId="199" fontId="3" fillId="0" borderId="0" xfId="0" applyNumberFormat="1" applyFont="1" applyFill="1" applyBorder="1" applyAlignment="1" applyProtection="1">
      <alignment horizontal="center"/>
      <protection locked="0"/>
    </xf>
    <xf numFmtId="0" fontId="4" fillId="2" borderId="54" xfId="0" applyFont="1" applyFill="1" applyBorder="1" applyAlignment="1">
      <alignment horizontal="center" vertical="center"/>
    </xf>
    <xf numFmtId="0" fontId="4" fillId="2" borderId="89" xfId="0" applyFont="1" applyFill="1" applyBorder="1" applyAlignment="1">
      <alignment horizontal="center" vertical="center"/>
    </xf>
    <xf numFmtId="199" fontId="4" fillId="2" borderId="15" xfId="0" applyNumberFormat="1" applyFont="1" applyFill="1" applyBorder="1" applyAlignment="1">
      <alignment horizontal="center" vertical="center"/>
    </xf>
    <xf numFmtId="199" fontId="4" fillId="2" borderId="95" xfId="0" applyNumberFormat="1" applyFont="1" applyFill="1" applyBorder="1" applyAlignment="1">
      <alignment vertical="center"/>
    </xf>
    <xf numFmtId="199" fontId="4" fillId="2" borderId="89" xfId="0" applyNumberFormat="1" applyFont="1" applyFill="1" applyBorder="1" applyAlignment="1">
      <alignment horizontal="center" vertical="center"/>
    </xf>
    <xf numFmtId="199" fontId="4" fillId="2" borderId="90" xfId="0" applyNumberFormat="1" applyFont="1" applyFill="1" applyBorder="1" applyAlignment="1">
      <alignment horizontal="center" vertical="center"/>
    </xf>
    <xf numFmtId="0" fontId="3" fillId="25" borderId="57" xfId="0" applyFont="1" applyFill="1" applyBorder="1" applyAlignment="1">
      <alignment horizontal="left" indent="1"/>
    </xf>
    <xf numFmtId="0" fontId="3" fillId="25" borderId="80" xfId="0" applyFont="1" applyFill="1" applyBorder="1" applyAlignment="1">
      <alignment horizontal="left" indent="1"/>
    </xf>
    <xf numFmtId="199" fontId="3" fillId="25" borderId="80" xfId="0" applyNumberFormat="1" applyFont="1" applyFill="1" applyBorder="1" applyAlignment="1">
      <alignment horizontal="center"/>
    </xf>
    <xf numFmtId="199" fontId="3" fillId="25" borderId="81" xfId="0" applyNumberFormat="1" applyFont="1" applyFill="1" applyBorder="1" applyAlignment="1" applyProtection="1">
      <alignment/>
      <protection locked="0"/>
    </xf>
    <xf numFmtId="199" fontId="3" fillId="0" borderId="39" xfId="0" applyNumberFormat="1" applyFont="1" applyFill="1" applyBorder="1" applyAlignment="1" applyProtection="1">
      <alignment horizontal="center"/>
      <protection locked="0"/>
    </xf>
    <xf numFmtId="199" fontId="3" fillId="0" borderId="105" xfId="0" applyNumberFormat="1" applyFont="1" applyFill="1" applyBorder="1" applyAlignment="1" applyProtection="1">
      <alignment horizontal="center"/>
      <protection locked="0"/>
    </xf>
    <xf numFmtId="0" fontId="3" fillId="25" borderId="28" xfId="0" applyFont="1" applyFill="1" applyBorder="1" applyAlignment="1">
      <alignment horizontal="left" indent="1"/>
    </xf>
    <xf numFmtId="0" fontId="3" fillId="25" borderId="21" xfId="0" applyFont="1" applyFill="1" applyBorder="1" applyAlignment="1">
      <alignment horizontal="left" indent="1"/>
    </xf>
    <xf numFmtId="0" fontId="3" fillId="25" borderId="86" xfId="0" applyFont="1" applyFill="1" applyBorder="1" applyAlignment="1">
      <alignment horizontal="left" indent="1"/>
    </xf>
    <xf numFmtId="199" fontId="3" fillId="25" borderId="82" xfId="0" applyNumberFormat="1" applyFont="1" applyFill="1" applyBorder="1" applyAlignment="1">
      <alignment horizontal="center"/>
    </xf>
    <xf numFmtId="199" fontId="3" fillId="25" borderId="68" xfId="0" applyNumberFormat="1" applyFont="1" applyFill="1" applyBorder="1" applyAlignment="1" applyProtection="1">
      <alignment/>
      <protection locked="0"/>
    </xf>
    <xf numFmtId="199" fontId="3" fillId="0" borderId="86" xfId="0" applyNumberFormat="1" applyFont="1" applyFill="1" applyBorder="1" applyAlignment="1" applyProtection="1">
      <alignment horizontal="center"/>
      <protection locked="0"/>
    </xf>
    <xf numFmtId="199" fontId="3" fillId="0" borderId="10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99" fontId="5" fillId="4" borderId="63" xfId="0" applyNumberFormat="1" applyFont="1" applyFill="1" applyBorder="1" applyAlignment="1">
      <alignment/>
    </xf>
    <xf numFmtId="199" fontId="5" fillId="4" borderId="63" xfId="0" applyNumberFormat="1" applyFont="1" applyFill="1" applyBorder="1" applyAlignment="1">
      <alignment horizontal="center"/>
    </xf>
    <xf numFmtId="199" fontId="5" fillId="4" borderId="91" xfId="0" applyNumberFormat="1" applyFont="1" applyFill="1" applyBorder="1" applyAlignment="1">
      <alignment horizontal="left"/>
    </xf>
    <xf numFmtId="0" fontId="11" fillId="0" borderId="85" xfId="0" applyFont="1" applyFill="1" applyBorder="1" applyAlignment="1">
      <alignment horizontal="center" vertical="center"/>
    </xf>
    <xf numFmtId="0" fontId="3" fillId="25" borderId="25" xfId="0" applyFont="1" applyFill="1" applyBorder="1" applyAlignment="1">
      <alignment horizontal="left" indent="1"/>
    </xf>
    <xf numFmtId="0" fontId="3" fillId="25" borderId="35" xfId="0" applyFont="1" applyFill="1" applyBorder="1" applyAlignment="1">
      <alignment horizontal="left" indent="1"/>
    </xf>
    <xf numFmtId="0" fontId="3" fillId="25" borderId="39" xfId="0" applyFont="1" applyFill="1" applyBorder="1" applyAlignment="1">
      <alignment horizontal="left" indent="1"/>
    </xf>
    <xf numFmtId="199" fontId="3" fillId="25" borderId="76" xfId="0" applyNumberFormat="1" applyFont="1" applyFill="1" applyBorder="1" applyAlignment="1">
      <alignment horizontal="center"/>
    </xf>
    <xf numFmtId="0" fontId="3" fillId="25" borderId="44" xfId="0" applyFont="1" applyFill="1" applyBorder="1" applyAlignment="1">
      <alignment horizontal="left" indent="2"/>
    </xf>
    <xf numFmtId="0" fontId="3" fillId="25" borderId="76" xfId="0" applyFont="1" applyFill="1" applyBorder="1" applyAlignment="1">
      <alignment horizontal="left" indent="2"/>
    </xf>
    <xf numFmtId="199" fontId="3" fillId="25" borderId="67" xfId="0" applyNumberFormat="1" applyFont="1" applyFill="1" applyBorder="1" applyAlignment="1" applyProtection="1">
      <alignment/>
      <protection locked="0"/>
    </xf>
    <xf numFmtId="199" fontId="3" fillId="0" borderId="72" xfId="0" applyNumberFormat="1" applyFont="1" applyFill="1" applyBorder="1" applyAlignment="1" applyProtection="1">
      <alignment horizontal="center"/>
      <protection locked="0"/>
    </xf>
    <xf numFmtId="199" fontId="3" fillId="0" borderId="107" xfId="0" applyNumberFormat="1" applyFont="1" applyFill="1" applyBorder="1" applyAlignment="1" applyProtection="1">
      <alignment horizontal="center"/>
      <protection locked="0"/>
    </xf>
    <xf numFmtId="0" fontId="3" fillId="25" borderId="44" xfId="0" applyFont="1" applyFill="1" applyBorder="1" applyAlignment="1">
      <alignment horizontal="left" indent="7"/>
    </xf>
    <xf numFmtId="0" fontId="3" fillId="25" borderId="76" xfId="0" applyFont="1" applyFill="1" applyBorder="1" applyAlignment="1">
      <alignment horizontal="left" indent="7"/>
    </xf>
    <xf numFmtId="0" fontId="5" fillId="26" borderId="40" xfId="0" applyFont="1" applyFill="1" applyBorder="1" applyAlignment="1">
      <alignment horizontal="left"/>
    </xf>
    <xf numFmtId="0" fontId="5" fillId="26" borderId="63" xfId="0" applyFont="1" applyFill="1" applyBorder="1" applyAlignment="1">
      <alignment horizontal="left"/>
    </xf>
    <xf numFmtId="199" fontId="5" fillId="26" borderId="63" xfId="0" applyNumberFormat="1" applyFont="1" applyFill="1" applyBorder="1" applyAlignment="1">
      <alignment horizontal="center"/>
    </xf>
    <xf numFmtId="199" fontId="4" fillId="26" borderId="70" xfId="0" applyNumberFormat="1" applyFont="1" applyFill="1" applyBorder="1" applyAlignment="1" applyProtection="1">
      <alignment/>
      <protection/>
    </xf>
    <xf numFmtId="199" fontId="4" fillId="26" borderId="41" xfId="0" applyNumberFormat="1" applyFont="1" applyFill="1" applyBorder="1" applyAlignment="1" applyProtection="1">
      <alignment horizontal="center"/>
      <protection/>
    </xf>
    <xf numFmtId="199" fontId="4" fillId="26" borderId="91" xfId="0" applyNumberFormat="1" applyFont="1" applyFill="1" applyBorder="1" applyAlignment="1" applyProtection="1">
      <alignment horizontal="center"/>
      <protection/>
    </xf>
    <xf numFmtId="199" fontId="3" fillId="25" borderId="80" xfId="0" applyNumberFormat="1" applyFont="1" applyFill="1" applyBorder="1" applyAlignment="1">
      <alignment horizontal="right"/>
    </xf>
    <xf numFmtId="0" fontId="3" fillId="25" borderId="44" xfId="0" applyFont="1" applyFill="1" applyBorder="1" applyAlignment="1">
      <alignment horizontal="left" indent="5"/>
    </xf>
    <xf numFmtId="0" fontId="3" fillId="25" borderId="76" xfId="0" applyFont="1" applyFill="1" applyBorder="1" applyAlignment="1">
      <alignment horizontal="left" indent="5"/>
    </xf>
    <xf numFmtId="199" fontId="3" fillId="25" borderId="76" xfId="0" applyNumberFormat="1" applyFont="1" applyFill="1" applyBorder="1" applyAlignment="1">
      <alignment horizontal="right"/>
    </xf>
    <xf numFmtId="0" fontId="3" fillId="25" borderId="44" xfId="0" applyFont="1" applyFill="1" applyBorder="1" applyAlignment="1">
      <alignment horizontal="left" indent="6"/>
    </xf>
    <xf numFmtId="0" fontId="3" fillId="25" borderId="76" xfId="0" applyFont="1" applyFill="1" applyBorder="1" applyAlignment="1">
      <alignment horizontal="left" indent="6"/>
    </xf>
    <xf numFmtId="0" fontId="3" fillId="25" borderId="44" xfId="0" applyFont="1" applyFill="1" applyBorder="1" applyAlignment="1">
      <alignment horizontal="left" indent="9"/>
    </xf>
    <xf numFmtId="0" fontId="3" fillId="25" borderId="76" xfId="0" applyFont="1" applyFill="1" applyBorder="1" applyAlignment="1">
      <alignment horizontal="left" indent="9"/>
    </xf>
    <xf numFmtId="0" fontId="3" fillId="25" borderId="58" xfId="0" applyFont="1" applyFill="1" applyBorder="1" applyAlignment="1">
      <alignment horizontal="left" indent="5"/>
    </xf>
    <xf numFmtId="0" fontId="3" fillId="25" borderId="82" xfId="0" applyFont="1" applyFill="1" applyBorder="1" applyAlignment="1">
      <alignment horizontal="left" indent="5"/>
    </xf>
    <xf numFmtId="199" fontId="3" fillId="25" borderId="82" xfId="0" applyNumberFormat="1" applyFont="1" applyFill="1" applyBorder="1" applyAlignment="1">
      <alignment horizontal="right"/>
    </xf>
    <xf numFmtId="0" fontId="3" fillId="25" borderId="44" xfId="0" applyFont="1" applyFill="1" applyBorder="1" applyAlignment="1" applyProtection="1">
      <alignment horizontal="left" indent="5"/>
      <protection/>
    </xf>
    <xf numFmtId="0" fontId="3" fillId="25" borderId="76" xfId="0" applyFont="1" applyFill="1" applyBorder="1" applyAlignment="1" applyProtection="1">
      <alignment horizontal="left" indent="5"/>
      <protection/>
    </xf>
    <xf numFmtId="199" fontId="3" fillId="25" borderId="76" xfId="0" applyNumberFormat="1" applyFont="1" applyFill="1" applyBorder="1" applyAlignment="1" applyProtection="1">
      <alignment horizontal="right"/>
      <protection/>
    </xf>
    <xf numFmtId="0" fontId="3" fillId="25" borderId="108" xfId="0" applyFont="1" applyFill="1" applyBorder="1" applyAlignment="1" applyProtection="1">
      <alignment horizontal="left" indent="5"/>
      <protection/>
    </xf>
    <xf numFmtId="0" fontId="3" fillId="25" borderId="87" xfId="0" applyFont="1" applyFill="1" applyBorder="1" applyAlignment="1" applyProtection="1">
      <alignment horizontal="left" indent="5"/>
      <protection/>
    </xf>
    <xf numFmtId="199" fontId="3" fillId="25" borderId="87" xfId="0" applyNumberFormat="1" applyFont="1" applyFill="1" applyBorder="1" applyAlignment="1" applyProtection="1">
      <alignment horizontal="right"/>
      <protection/>
    </xf>
    <xf numFmtId="199" fontId="5" fillId="4" borderId="63" xfId="0" applyNumberFormat="1" applyFont="1" applyFill="1" applyBorder="1" applyAlignment="1">
      <alignment horizontal="center" vertical="center"/>
    </xf>
    <xf numFmtId="199" fontId="53" fillId="4" borderId="70" xfId="0" applyNumberFormat="1" applyFont="1" applyFill="1" applyBorder="1" applyAlignment="1">
      <alignment horizontal="center" vertical="center" wrapText="1"/>
    </xf>
    <xf numFmtId="199" fontId="53" fillId="4" borderId="13" xfId="0" applyNumberFormat="1" applyFont="1" applyFill="1" applyBorder="1" applyAlignment="1">
      <alignment horizontal="center" vertical="center" wrapText="1"/>
    </xf>
    <xf numFmtId="199" fontId="53" fillId="4" borderId="14" xfId="0" applyNumberFormat="1" applyFont="1" applyFill="1" applyBorder="1" applyAlignment="1">
      <alignment horizontal="center" vertical="center" wrapText="1"/>
    </xf>
    <xf numFmtId="0" fontId="5" fillId="26" borderId="74" xfId="0" applyFont="1" applyFill="1" applyBorder="1" applyAlignment="1">
      <alignment horizontal="left" indent="1"/>
    </xf>
    <xf numFmtId="0" fontId="5" fillId="26" borderId="96" xfId="0" applyFont="1" applyFill="1" applyBorder="1" applyAlignment="1">
      <alignment horizontal="left" indent="1"/>
    </xf>
    <xf numFmtId="199" fontId="5" fillId="26" borderId="96" xfId="0" applyNumberFormat="1" applyFont="1" applyFill="1" applyBorder="1" applyAlignment="1">
      <alignment horizontal="center"/>
    </xf>
    <xf numFmtId="199" fontId="54" fillId="26" borderId="70" xfId="0" applyNumberFormat="1" applyFont="1" applyFill="1" applyBorder="1" applyAlignment="1" applyProtection="1">
      <alignment/>
      <protection/>
    </xf>
    <xf numFmtId="199" fontId="54" fillId="26" borderId="13" xfId="0" applyNumberFormat="1" applyFont="1" applyFill="1" applyBorder="1" applyAlignment="1" applyProtection="1">
      <alignment/>
      <protection/>
    </xf>
    <xf numFmtId="199" fontId="54" fillId="26" borderId="14" xfId="0" applyNumberFormat="1" applyFont="1" applyFill="1" applyBorder="1" applyAlignment="1" applyProtection="1">
      <alignment/>
      <protection/>
    </xf>
    <xf numFmtId="199" fontId="4" fillId="25" borderId="81" xfId="0" applyNumberFormat="1" applyFont="1" applyFill="1" applyBorder="1" applyAlignment="1" applyProtection="1">
      <alignment/>
      <protection locked="0"/>
    </xf>
    <xf numFmtId="199" fontId="4" fillId="0" borderId="36" xfId="0" applyNumberFormat="1" applyFont="1" applyFill="1" applyBorder="1" applyAlignment="1" applyProtection="1">
      <alignment/>
      <protection locked="0"/>
    </xf>
    <xf numFmtId="199" fontId="4" fillId="25" borderId="67" xfId="0" applyNumberFormat="1" applyFont="1" applyFill="1" applyBorder="1" applyAlignment="1" applyProtection="1">
      <alignment/>
      <protection locked="0"/>
    </xf>
    <xf numFmtId="199" fontId="4" fillId="0" borderId="20" xfId="0" applyNumberFormat="1" applyFont="1" applyFill="1" applyBorder="1" applyAlignment="1" applyProtection="1">
      <alignment/>
      <protection locked="0"/>
    </xf>
    <xf numFmtId="199" fontId="4" fillId="0" borderId="31" xfId="0" applyNumberFormat="1" applyFont="1" applyFill="1" applyBorder="1" applyAlignment="1" applyProtection="1">
      <alignment/>
      <protection locked="0"/>
    </xf>
    <xf numFmtId="0" fontId="3" fillId="25" borderId="108" xfId="0" applyFont="1" applyFill="1" applyBorder="1" applyAlignment="1">
      <alignment horizontal="left" indent="5"/>
    </xf>
    <xf numFmtId="0" fontId="3" fillId="25" borderId="87" xfId="0" applyFont="1" applyFill="1" applyBorder="1" applyAlignment="1">
      <alignment horizontal="left" indent="5"/>
    </xf>
    <xf numFmtId="199" fontId="3" fillId="25" borderId="87" xfId="0" applyNumberFormat="1" applyFont="1" applyFill="1" applyBorder="1" applyAlignment="1">
      <alignment horizontal="right"/>
    </xf>
    <xf numFmtId="199" fontId="4" fillId="25" borderId="68" xfId="0" applyNumberFormat="1" applyFont="1" applyFill="1" applyBorder="1" applyAlignment="1" applyProtection="1">
      <alignment/>
      <protection locked="0"/>
    </xf>
    <xf numFmtId="199" fontId="4" fillId="0" borderId="21" xfId="0" applyNumberFormat="1" applyFont="1" applyFill="1" applyBorder="1" applyAlignment="1" applyProtection="1">
      <alignment/>
      <protection locked="0"/>
    </xf>
    <xf numFmtId="199" fontId="4" fillId="0" borderId="34" xfId="0" applyNumberFormat="1" applyFont="1" applyFill="1" applyBorder="1" applyAlignment="1" applyProtection="1">
      <alignment/>
      <protection locked="0"/>
    </xf>
    <xf numFmtId="0" fontId="5" fillId="4" borderId="30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5" fillId="4" borderId="41" xfId="0" applyFont="1" applyFill="1" applyBorder="1" applyAlignment="1">
      <alignment horizontal="left"/>
    </xf>
    <xf numFmtId="199" fontId="4" fillId="26" borderId="63" xfId="0" applyNumberFormat="1" applyFont="1" applyFill="1" applyBorder="1" applyAlignment="1" applyProtection="1">
      <alignment/>
      <protection/>
    </xf>
    <xf numFmtId="199" fontId="3" fillId="25" borderId="80" xfId="0" applyNumberFormat="1" applyFont="1" applyFill="1" applyBorder="1" applyAlignment="1">
      <alignment/>
    </xf>
    <xf numFmtId="199" fontId="3" fillId="25" borderId="80" xfId="0" applyNumberFormat="1" applyFont="1" applyFill="1" applyBorder="1" applyAlignment="1" applyProtection="1">
      <alignment/>
      <protection locked="0"/>
    </xf>
    <xf numFmtId="0" fontId="3" fillId="25" borderId="43" xfId="0" applyFont="1" applyFill="1" applyBorder="1" applyAlignment="1">
      <alignment horizontal="left" indent="5"/>
    </xf>
    <xf numFmtId="199" fontId="3" fillId="25" borderId="85" xfId="0" applyNumberFormat="1" applyFont="1" applyFill="1" applyBorder="1" applyAlignment="1">
      <alignment horizontal="left"/>
    </xf>
    <xf numFmtId="199" fontId="3" fillId="25" borderId="85" xfId="0" applyNumberFormat="1" applyFont="1" applyFill="1" applyBorder="1" applyAlignment="1">
      <alignment/>
    </xf>
    <xf numFmtId="199" fontId="3" fillId="25" borderId="76" xfId="0" applyNumberFormat="1" applyFont="1" applyFill="1" applyBorder="1" applyAlignment="1" applyProtection="1">
      <alignment/>
      <protection locked="0"/>
    </xf>
    <xf numFmtId="0" fontId="3" fillId="25" borderId="108" xfId="0" applyFont="1" applyFill="1" applyBorder="1" applyAlignment="1">
      <alignment horizontal="left" indent="1"/>
    </xf>
    <xf numFmtId="0" fontId="3" fillId="25" borderId="87" xfId="0" applyFont="1" applyFill="1" applyBorder="1" applyAlignment="1">
      <alignment horizontal="left" indent="1"/>
    </xf>
    <xf numFmtId="199" fontId="3" fillId="25" borderId="87" xfId="0" applyNumberFormat="1" applyFont="1" applyFill="1" applyBorder="1" applyAlignment="1">
      <alignment/>
    </xf>
    <xf numFmtId="199" fontId="3" fillId="25" borderId="87" xfId="0" applyNumberFormat="1" applyFont="1" applyFill="1" applyBorder="1" applyAlignment="1" applyProtection="1">
      <alignment/>
      <protection locked="0"/>
    </xf>
    <xf numFmtId="0" fontId="5" fillId="23" borderId="74" xfId="0" applyFont="1" applyFill="1" applyBorder="1" applyAlignment="1">
      <alignment horizontal="left"/>
    </xf>
    <xf numFmtId="0" fontId="5" fillId="23" borderId="96" xfId="0" applyFont="1" applyFill="1" applyBorder="1" applyAlignment="1">
      <alignment horizontal="left"/>
    </xf>
    <xf numFmtId="199" fontId="5" fillId="30" borderId="96" xfId="0" applyNumberFormat="1" applyFont="1" applyFill="1" applyBorder="1" applyAlignment="1">
      <alignment/>
    </xf>
    <xf numFmtId="199" fontId="3" fillId="30" borderId="63" xfId="0" applyNumberFormat="1" applyFont="1" applyFill="1" applyBorder="1" applyAlignment="1" applyProtection="1">
      <alignment/>
      <protection locked="0"/>
    </xf>
    <xf numFmtId="199" fontId="3" fillId="0" borderId="41" xfId="0" applyNumberFormat="1" applyFont="1" applyFill="1" applyBorder="1" applyAlignment="1" applyProtection="1">
      <alignment horizontal="center"/>
      <protection locked="0"/>
    </xf>
    <xf numFmtId="199" fontId="3" fillId="0" borderId="91" xfId="0" applyNumberFormat="1" applyFont="1" applyFill="1" applyBorder="1" applyAlignment="1" applyProtection="1">
      <alignment horizontal="center"/>
      <protection locked="0"/>
    </xf>
    <xf numFmtId="199" fontId="5" fillId="23" borderId="96" xfId="0" applyNumberFormat="1" applyFont="1" applyFill="1" applyBorder="1" applyAlignment="1">
      <alignment/>
    </xf>
    <xf numFmtId="199" fontId="5" fillId="4" borderId="109" xfId="0" applyNumberFormat="1" applyFont="1" applyFill="1" applyBorder="1" applyAlignment="1">
      <alignment horizontal="left"/>
    </xf>
    <xf numFmtId="0" fontId="4" fillId="25" borderId="80" xfId="0" applyFont="1" applyFill="1" applyBorder="1" applyAlignment="1">
      <alignment horizontal="left" indent="1"/>
    </xf>
    <xf numFmtId="199" fontId="4" fillId="25" borderId="80" xfId="0" applyNumberFormat="1" applyFont="1" applyFill="1" applyBorder="1" applyAlignment="1">
      <alignment horizontal="right"/>
    </xf>
    <xf numFmtId="199" fontId="3" fillId="25" borderId="81" xfId="0" applyNumberFormat="1" applyFont="1" applyFill="1" applyBorder="1" applyAlignment="1" applyProtection="1">
      <alignment/>
      <protection locked="0"/>
    </xf>
    <xf numFmtId="199" fontId="3" fillId="25" borderId="67" xfId="0" applyNumberFormat="1" applyFont="1" applyFill="1" applyBorder="1" applyAlignment="1" applyProtection="1">
      <alignment/>
      <protection locked="0"/>
    </xf>
    <xf numFmtId="0" fontId="3" fillId="25" borderId="45" xfId="0" applyFont="1" applyFill="1" applyBorder="1" applyAlignment="1">
      <alignment horizontal="left" indent="6"/>
    </xf>
    <xf numFmtId="0" fontId="3" fillId="25" borderId="110" xfId="0" applyFont="1" applyFill="1" applyBorder="1" applyAlignment="1">
      <alignment horizontal="left" indent="6"/>
    </xf>
    <xf numFmtId="199" fontId="3" fillId="25" borderId="110" xfId="0" applyNumberFormat="1" applyFont="1" applyFill="1" applyBorder="1" applyAlignment="1">
      <alignment horizontal="right"/>
    </xf>
    <xf numFmtId="199" fontId="3" fillId="25" borderId="71" xfId="0" applyNumberFormat="1" applyFont="1" applyFill="1" applyBorder="1" applyAlignment="1" applyProtection="1">
      <alignment/>
      <protection locked="0"/>
    </xf>
    <xf numFmtId="199" fontId="3" fillId="0" borderId="75" xfId="0" applyNumberFormat="1" applyFont="1" applyFill="1" applyBorder="1" applyAlignment="1" applyProtection="1">
      <alignment horizontal="center"/>
      <protection locked="0"/>
    </xf>
    <xf numFmtId="199" fontId="3" fillId="0" borderId="111" xfId="0" applyNumberFormat="1" applyFont="1" applyFill="1" applyBorder="1" applyAlignment="1" applyProtection="1">
      <alignment horizontal="center"/>
      <protection locked="0"/>
    </xf>
    <xf numFmtId="0" fontId="4" fillId="26" borderId="112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69" xfId="0" applyFont="1" applyFill="1" applyBorder="1" applyAlignment="1">
      <alignment horizontal="center" vertical="center"/>
    </xf>
    <xf numFmtId="0" fontId="0" fillId="26" borderId="15" xfId="0" applyFill="1" applyBorder="1" applyAlignment="1">
      <alignment horizontal="center"/>
    </xf>
    <xf numFmtId="0" fontId="0" fillId="26" borderId="90" xfId="0" applyFill="1" applyBorder="1" applyAlignment="1">
      <alignment horizontal="center"/>
    </xf>
    <xf numFmtId="0" fontId="4" fillId="26" borderId="23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113" xfId="0" applyFont="1" applyFill="1" applyBorder="1" applyAlignment="1">
      <alignment horizontal="center" vertical="center"/>
    </xf>
    <xf numFmtId="199" fontId="8" fillId="2" borderId="13" xfId="0" applyNumberFormat="1" applyFont="1" applyFill="1" applyBorder="1" applyAlignment="1">
      <alignment horizontal="center" vertical="center" wrapText="1"/>
    </xf>
    <xf numFmtId="199" fontId="8" fillId="2" borderId="41" xfId="0" applyNumberFormat="1" applyFont="1" applyFill="1" applyBorder="1" applyAlignment="1">
      <alignment vertical="center"/>
    </xf>
    <xf numFmtId="199" fontId="8" fillId="2" borderId="91" xfId="0" applyNumberFormat="1" applyFont="1" applyFill="1" applyBorder="1" applyAlignment="1">
      <alignment vertical="center"/>
    </xf>
    <xf numFmtId="0" fontId="4" fillId="26" borderId="74" xfId="0" applyFont="1" applyFill="1" applyBorder="1" applyAlignment="1">
      <alignment horizontal="center" vertical="center"/>
    </xf>
    <xf numFmtId="0" fontId="4" fillId="26" borderId="96" xfId="0" applyFont="1" applyFill="1" applyBorder="1" applyAlignment="1">
      <alignment horizontal="center" vertical="center"/>
    </xf>
    <xf numFmtId="0" fontId="4" fillId="26" borderId="65" xfId="0" applyFont="1" applyFill="1" applyBorder="1" applyAlignment="1">
      <alignment horizontal="center" vertical="center"/>
    </xf>
    <xf numFmtId="199" fontId="8" fillId="2" borderId="13" xfId="0" applyNumberFormat="1" applyFont="1" applyFill="1" applyBorder="1" applyAlignment="1">
      <alignment horizontal="center" vertical="center"/>
    </xf>
    <xf numFmtId="199" fontId="8" fillId="2" borderId="14" xfId="0" applyNumberFormat="1" applyFont="1" applyFill="1" applyBorder="1" applyAlignment="1">
      <alignment horizontal="center" vertical="center"/>
    </xf>
    <xf numFmtId="0" fontId="3" fillId="25" borderId="57" xfId="0" applyFont="1" applyFill="1" applyBorder="1" applyAlignment="1">
      <alignment horizontal="left"/>
    </xf>
    <xf numFmtId="0" fontId="3" fillId="25" borderId="80" xfId="0" applyFont="1" applyFill="1" applyBorder="1" applyAlignment="1">
      <alignment horizontal="left"/>
    </xf>
    <xf numFmtId="0" fontId="3" fillId="25" borderId="81" xfId="0" applyFont="1" applyFill="1" applyBorder="1" applyAlignment="1">
      <alignment horizontal="left"/>
    </xf>
    <xf numFmtId="199" fontId="3" fillId="0" borderId="39" xfId="0" applyNumberFormat="1" applyFont="1" applyFill="1" applyBorder="1" applyAlignment="1" applyProtection="1">
      <alignment/>
      <protection locked="0"/>
    </xf>
    <xf numFmtId="0" fontId="3" fillId="25" borderId="44" xfId="0" applyFont="1" applyFill="1" applyBorder="1" applyAlignment="1">
      <alignment horizontal="left"/>
    </xf>
    <xf numFmtId="0" fontId="3" fillId="25" borderId="76" xfId="0" applyFont="1" applyFill="1" applyBorder="1" applyAlignment="1">
      <alignment horizontal="left"/>
    </xf>
    <xf numFmtId="0" fontId="3" fillId="25" borderId="67" xfId="0" applyFont="1" applyFill="1" applyBorder="1" applyAlignment="1">
      <alignment horizontal="left"/>
    </xf>
    <xf numFmtId="199" fontId="3" fillId="0" borderId="114" xfId="0" applyNumberFormat="1" applyFont="1" applyFill="1" applyBorder="1" applyAlignment="1" applyProtection="1">
      <alignment/>
      <protection locked="0"/>
    </xf>
    <xf numFmtId="0" fontId="3" fillId="25" borderId="45" xfId="0" applyFont="1" applyFill="1" applyBorder="1" applyAlignment="1">
      <alignment horizontal="left"/>
    </xf>
    <xf numFmtId="0" fontId="3" fillId="25" borderId="110" xfId="0" applyFont="1" applyFill="1" applyBorder="1" applyAlignment="1">
      <alignment horizontal="left"/>
    </xf>
    <xf numFmtId="0" fontId="3" fillId="25" borderId="71" xfId="0" applyFont="1" applyFill="1" applyBorder="1" applyAlignment="1">
      <alignment horizontal="left"/>
    </xf>
    <xf numFmtId="199" fontId="3" fillId="0" borderId="37" xfId="0" applyNumberFormat="1" applyFont="1" applyFill="1" applyBorder="1" applyAlignment="1">
      <alignment/>
    </xf>
    <xf numFmtId="199" fontId="3" fillId="0" borderId="111" xfId="0" applyNumberFormat="1" applyFont="1" applyFill="1" applyBorder="1" applyAlignment="1">
      <alignment/>
    </xf>
    <xf numFmtId="0" fontId="3" fillId="25" borderId="88" xfId="0" applyFont="1" applyFill="1" applyBorder="1" applyAlignment="1" applyProtection="1">
      <alignment horizontal="left"/>
      <protection/>
    </xf>
    <xf numFmtId="199" fontId="3" fillId="0" borderId="115" xfId="0" applyNumberFormat="1" applyFont="1" applyFill="1" applyBorder="1" applyAlignment="1" applyProtection="1">
      <alignment/>
      <protection locked="0"/>
    </xf>
    <xf numFmtId="199" fontId="50" fillId="0" borderId="0" xfId="0" applyNumberFormat="1" applyFont="1" applyFill="1" applyAlignment="1" applyProtection="1">
      <alignment horizontal="left" wrapText="1"/>
      <protection/>
    </xf>
    <xf numFmtId="0" fontId="3" fillId="25" borderId="30" xfId="0" applyFont="1" applyFill="1" applyBorder="1" applyAlignment="1" applyProtection="1">
      <alignment horizontal="left"/>
      <protection/>
    </xf>
    <xf numFmtId="199" fontId="50" fillId="0" borderId="0" xfId="0" applyNumberFormat="1" applyFont="1" applyFill="1" applyAlignment="1" applyProtection="1">
      <alignment horizontal="left" indent="1"/>
      <protection/>
    </xf>
    <xf numFmtId="199" fontId="50" fillId="0" borderId="0" xfId="0" applyNumberFormat="1" applyFont="1" applyAlignment="1" applyProtection="1">
      <alignment horizontal="left" indent="1"/>
      <protection/>
    </xf>
    <xf numFmtId="199" fontId="3" fillId="0" borderId="47" xfId="0" applyNumberFormat="1" applyFont="1" applyFill="1" applyBorder="1" applyAlignment="1" applyProtection="1">
      <alignment/>
      <protection locked="0"/>
    </xf>
    <xf numFmtId="0" fontId="3" fillId="25" borderId="116" xfId="0" applyFont="1" applyFill="1" applyBorder="1" applyAlignment="1" applyProtection="1">
      <alignment horizontal="left"/>
      <protection/>
    </xf>
    <xf numFmtId="0" fontId="55" fillId="0" borderId="0" xfId="0" applyFont="1" applyFill="1" applyAlignment="1">
      <alignment/>
    </xf>
    <xf numFmtId="199" fontId="3" fillId="0" borderId="0" xfId="0" applyNumberFormat="1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7" xfId="58"/>
    <cellStyle name="Normal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em\DOCS\VBPrograms\EMIS\Hoso_Excel\HoSo_T9\HoSo_TieuHoc_T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HPT_PCT_T9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uong"/>
      <sheetName val="CoSoVC_TH"/>
      <sheetName val="NhanSu_TH"/>
      <sheetName val="LopHoc_TH"/>
      <sheetName val="LopHoc_TH_BC"/>
      <sheetName val="HocSinh_TH"/>
      <sheetName val="HocSinh_TH_BC"/>
      <sheetName val="DiemTruong"/>
      <sheetName val="DanhMuc"/>
      <sheetName val="CoSoV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uong"/>
      <sheetName val="Truong_Hide"/>
      <sheetName val="LopHoc_THPT"/>
      <sheetName val="HocSinh_THPT"/>
      <sheetName val="NhanSu_THPT"/>
      <sheetName val="CoSoVC_THPT"/>
      <sheetName val="DiemTruong"/>
      <sheetName val="HocSinh_THPTBS"/>
      <sheetName val="NhanSu_THPTB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2"/>
  <sheetViews>
    <sheetView showGridLines="0" tabSelected="1" zoomScalePageLayoutView="0" workbookViewId="0" topLeftCell="A1">
      <selection activeCell="M38" sqref="M38"/>
    </sheetView>
  </sheetViews>
  <sheetFormatPr defaultColWidth="8.796875" defaultRowHeight="15"/>
  <cols>
    <col min="1" max="1" width="1.59765625" style="1" customWidth="1"/>
    <col min="2" max="3" width="4.59765625" style="1" customWidth="1"/>
    <col min="4" max="4" width="6.8984375" style="1" customWidth="1"/>
    <col min="5" max="12" width="4.59765625" style="1" customWidth="1"/>
    <col min="13" max="13" width="8.59765625" style="1" customWidth="1"/>
    <col min="14" max="16" width="4.59765625" style="1" customWidth="1"/>
    <col min="17" max="17" width="7" style="1" customWidth="1"/>
    <col min="18" max="18" width="1.59765625" style="1" customWidth="1"/>
    <col min="19" max="19" width="12.59765625" style="204" customWidth="1"/>
    <col min="20" max="23" width="9" style="1" customWidth="1"/>
    <col min="24" max="24" width="9" style="1" hidden="1" customWidth="1"/>
    <col min="25" max="25" width="23.59765625" style="1" hidden="1" customWidth="1"/>
    <col min="26" max="26" width="8.09765625" style="8" hidden="1" customWidth="1"/>
    <col min="27" max="27" width="9" style="1" customWidth="1"/>
    <col min="28" max="16384" width="9" style="1" customWidth="1"/>
  </cols>
  <sheetData>
    <row r="1" spans="14:17" ht="15.75">
      <c r="N1" s="269" t="s">
        <v>189</v>
      </c>
      <c r="O1" s="269"/>
      <c r="P1" s="269"/>
      <c r="Q1" s="269"/>
    </row>
    <row r="2" ht="15.75"/>
    <row r="3" spans="24:26" ht="15.75">
      <c r="X3" s="9" t="s">
        <v>176</v>
      </c>
      <c r="Y3" s="180"/>
      <c r="Z3" s="180" t="s">
        <v>190</v>
      </c>
    </row>
    <row r="4" spans="24:26" ht="15.75">
      <c r="X4" s="9" t="str">
        <f>LOOKUP(Z4,{1,2,3,4},{"43","44","46","50"})</f>
        <v>50</v>
      </c>
      <c r="Y4" s="205" t="s">
        <v>88</v>
      </c>
      <c r="Z4" s="19">
        <v>8</v>
      </c>
    </row>
    <row r="5" spans="2:26" ht="24" customHeight="1">
      <c r="B5" s="270" t="s">
        <v>51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X5" s="9" t="str">
        <f>LOOKUP(Z5,{1,2,3,4},{"4","40","41","42"})</f>
        <v>4</v>
      </c>
      <c r="Y5" s="205" t="s">
        <v>89</v>
      </c>
      <c r="Z5" s="19">
        <v>1</v>
      </c>
    </row>
    <row r="6" spans="2:26" ht="17.25" customHeight="1" thickBot="1">
      <c r="B6" s="271" t="s">
        <v>44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X6" s="9">
        <f>IF(Z6,8,"")</f>
      </c>
      <c r="Y6" s="205" t="s">
        <v>193</v>
      </c>
      <c r="Z6" s="19" t="b">
        <v>0</v>
      </c>
    </row>
    <row r="7" spans="3:26" ht="19.5" customHeight="1" thickBot="1">
      <c r="C7" s="206"/>
      <c r="D7" s="284" t="s">
        <v>259</v>
      </c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X7" s="9">
        <f>IF(Z7,15,"")</f>
      </c>
      <c r="Y7" s="205" t="s">
        <v>194</v>
      </c>
      <c r="Z7" s="19" t="b">
        <v>0</v>
      </c>
    </row>
    <row r="8" spans="3:26" ht="16.5" thickBot="1">
      <c r="C8" s="207"/>
      <c r="D8" s="208"/>
      <c r="E8" s="209"/>
      <c r="F8" s="209"/>
      <c r="G8" s="209"/>
      <c r="H8" s="2"/>
      <c r="X8" s="9">
        <f>IF(Z8,7,"")</f>
      </c>
      <c r="Y8" s="205" t="s">
        <v>90</v>
      </c>
      <c r="Z8" s="19" t="b">
        <v>0</v>
      </c>
    </row>
    <row r="9" spans="3:26" ht="19.5" thickBot="1">
      <c r="C9" s="285" t="s">
        <v>45</v>
      </c>
      <c r="D9" s="286"/>
      <c r="E9" s="286"/>
      <c r="F9" s="287" t="s">
        <v>260</v>
      </c>
      <c r="G9" s="288"/>
      <c r="H9" s="289"/>
      <c r="I9" s="210"/>
      <c r="J9" s="210"/>
      <c r="K9" s="299" t="s">
        <v>46</v>
      </c>
      <c r="L9" s="300"/>
      <c r="M9" s="300"/>
      <c r="N9" s="290" t="s">
        <v>261</v>
      </c>
      <c r="O9" s="290"/>
      <c r="P9" s="290"/>
      <c r="X9" s="9">
        <f>IF(Z9,8,"")</f>
      </c>
      <c r="Y9" s="205" t="s">
        <v>91</v>
      </c>
      <c r="Z9" s="19" t="b">
        <v>0</v>
      </c>
    </row>
    <row r="10" spans="24:26" ht="15.75">
      <c r="X10" s="9">
        <f>IF(Z10,12,"")</f>
      </c>
      <c r="Y10" s="205" t="s">
        <v>195</v>
      </c>
      <c r="Z10" s="19" t="b">
        <v>0</v>
      </c>
    </row>
    <row r="11" spans="2:26" s="211" customFormat="1" ht="21" customHeight="1">
      <c r="B11" s="291" t="s">
        <v>191</v>
      </c>
      <c r="C11" s="291"/>
      <c r="D11" s="291"/>
      <c r="E11" s="291"/>
      <c r="F11" s="291"/>
      <c r="G11" s="291"/>
      <c r="H11" s="291"/>
      <c r="I11" s="291"/>
      <c r="S11" s="212"/>
      <c r="X11" s="9">
        <f>IF(Z11,9,"")</f>
      </c>
      <c r="Y11" s="205" t="s">
        <v>196</v>
      </c>
      <c r="Z11" s="19" t="b">
        <v>0</v>
      </c>
    </row>
    <row r="12" spans="2:27" ht="16.5">
      <c r="B12" s="295" t="s">
        <v>47</v>
      </c>
      <c r="C12" s="296"/>
      <c r="D12" s="297"/>
      <c r="E12" s="292" t="s">
        <v>262</v>
      </c>
      <c r="F12" s="293"/>
      <c r="G12" s="293"/>
      <c r="H12" s="293"/>
      <c r="I12" s="293"/>
      <c r="J12" s="294"/>
      <c r="K12" s="295" t="s">
        <v>92</v>
      </c>
      <c r="L12" s="296"/>
      <c r="M12" s="297"/>
      <c r="N12" s="298" t="s">
        <v>263</v>
      </c>
      <c r="O12" s="298"/>
      <c r="P12" s="298"/>
      <c r="Q12" s="298"/>
      <c r="X12" s="9">
        <f>IF(Z12,13,"")</f>
        <v>13</v>
      </c>
      <c r="Y12" s="205" t="s">
        <v>197</v>
      </c>
      <c r="Z12" s="19" t="b">
        <v>1</v>
      </c>
      <c r="AA12" s="1" t="b">
        <v>1</v>
      </c>
    </row>
    <row r="13" spans="2:26" ht="16.5">
      <c r="B13" s="275" t="s">
        <v>48</v>
      </c>
      <c r="C13" s="276"/>
      <c r="D13" s="277"/>
      <c r="E13" s="278" t="s">
        <v>264</v>
      </c>
      <c r="F13" s="279"/>
      <c r="G13" s="279"/>
      <c r="H13" s="279"/>
      <c r="I13" s="279"/>
      <c r="J13" s="280"/>
      <c r="K13" s="281" t="s">
        <v>93</v>
      </c>
      <c r="L13" s="282"/>
      <c r="M13" s="283"/>
      <c r="N13" s="274" t="s">
        <v>265</v>
      </c>
      <c r="O13" s="274"/>
      <c r="P13" s="274"/>
      <c r="Q13" s="274"/>
      <c r="X13" s="9">
        <f>IF(Z13,13,"")</f>
      </c>
      <c r="Y13" s="205" t="s">
        <v>94</v>
      </c>
      <c r="Z13" s="19" t="b">
        <v>0</v>
      </c>
    </row>
    <row r="14" spans="2:26" ht="16.5">
      <c r="B14" s="275" t="s">
        <v>49</v>
      </c>
      <c r="C14" s="276"/>
      <c r="D14" s="277"/>
      <c r="E14" s="278" t="s">
        <v>266</v>
      </c>
      <c r="F14" s="279"/>
      <c r="G14" s="279"/>
      <c r="H14" s="279"/>
      <c r="I14" s="279"/>
      <c r="J14" s="280"/>
      <c r="K14" s="281" t="s">
        <v>95</v>
      </c>
      <c r="L14" s="282"/>
      <c r="M14" s="283"/>
      <c r="N14" s="274" t="s">
        <v>267</v>
      </c>
      <c r="O14" s="274"/>
      <c r="P14" s="274"/>
      <c r="Q14" s="274"/>
      <c r="X14" s="9"/>
      <c r="Y14" s="205" t="s">
        <v>96</v>
      </c>
      <c r="Z14" s="24"/>
    </row>
    <row r="15" spans="2:26" ht="16.5">
      <c r="B15" s="301" t="s">
        <v>97</v>
      </c>
      <c r="C15" s="302"/>
      <c r="D15" s="303"/>
      <c r="E15" s="304" t="s">
        <v>268</v>
      </c>
      <c r="F15" s="305"/>
      <c r="G15" s="305"/>
      <c r="H15" s="305"/>
      <c r="I15" s="305"/>
      <c r="J15" s="306"/>
      <c r="K15" s="281" t="s">
        <v>98</v>
      </c>
      <c r="L15" s="282"/>
      <c r="M15" s="283"/>
      <c r="N15" s="274" t="s">
        <v>270</v>
      </c>
      <c r="O15" s="274"/>
      <c r="P15" s="274"/>
      <c r="Q15" s="274"/>
      <c r="X15" s="9">
        <f>IF(Y15=E14,Z15,"")</f>
      </c>
      <c r="Y15" s="205" t="s">
        <v>99</v>
      </c>
      <c r="Z15" s="24">
        <v>1</v>
      </c>
    </row>
    <row r="16" spans="2:26" ht="16.5">
      <c r="B16" s="310"/>
      <c r="C16" s="311"/>
      <c r="D16" s="312"/>
      <c r="E16" s="307"/>
      <c r="F16" s="308"/>
      <c r="G16" s="308"/>
      <c r="H16" s="308"/>
      <c r="I16" s="308"/>
      <c r="J16" s="309"/>
      <c r="K16" s="281" t="s">
        <v>100</v>
      </c>
      <c r="L16" s="282"/>
      <c r="M16" s="283"/>
      <c r="N16" s="274" t="s">
        <v>269</v>
      </c>
      <c r="O16" s="274"/>
      <c r="P16" s="274"/>
      <c r="Q16" s="274"/>
      <c r="X16" s="9">
        <f>IF(Y16=E14,Z16,"")</f>
      </c>
      <c r="Y16" s="205" t="s">
        <v>101</v>
      </c>
      <c r="Z16" s="24">
        <v>2</v>
      </c>
    </row>
    <row r="17" spans="2:26" ht="19.5">
      <c r="B17" s="313" t="s">
        <v>192</v>
      </c>
      <c r="C17" s="314"/>
      <c r="D17" s="315"/>
      <c r="E17" s="316" t="s">
        <v>260</v>
      </c>
      <c r="F17" s="317"/>
      <c r="G17" s="317"/>
      <c r="H17" s="317"/>
      <c r="I17" s="317"/>
      <c r="J17" s="318"/>
      <c r="K17" s="319" t="s">
        <v>102</v>
      </c>
      <c r="L17" s="320"/>
      <c r="M17" s="321"/>
      <c r="N17" s="322">
        <v>0</v>
      </c>
      <c r="O17" s="323"/>
      <c r="P17" s="323"/>
      <c r="Q17" s="324"/>
      <c r="Y17" s="205" t="s">
        <v>198</v>
      </c>
      <c r="Z17" s="19" t="b">
        <v>0</v>
      </c>
    </row>
    <row r="18" spans="1:26" ht="15.75">
      <c r="A18" s="2"/>
      <c r="B18" s="18" t="s">
        <v>108</v>
      </c>
      <c r="C18" s="213"/>
      <c r="D18" s="213"/>
      <c r="E18" s="213"/>
      <c r="F18" s="214"/>
      <c r="G18" s="214"/>
      <c r="Y18" s="215" t="s">
        <v>1</v>
      </c>
      <c r="Z18" s="24"/>
    </row>
    <row r="19" spans="1:26" ht="15.75">
      <c r="A19" s="2"/>
      <c r="B19" s="214"/>
      <c r="C19" s="213"/>
      <c r="D19" s="213"/>
      <c r="E19" s="213"/>
      <c r="F19" s="214"/>
      <c r="G19" s="214"/>
      <c r="Y19" s="215" t="s">
        <v>2</v>
      </c>
      <c r="Z19" s="24"/>
    </row>
    <row r="20" ht="15.75">
      <c r="Y20" s="215" t="s">
        <v>3</v>
      </c>
    </row>
    <row r="21" spans="2:25" ht="15.75">
      <c r="B21" s="216"/>
      <c r="C21" s="216"/>
      <c r="Y21" s="215" t="s">
        <v>4</v>
      </c>
    </row>
    <row r="22" spans="2:25" ht="15.75">
      <c r="B22" s="216"/>
      <c r="C22" s="216"/>
      <c r="Y22" s="215" t="s">
        <v>5</v>
      </c>
    </row>
    <row r="23" spans="19:25" ht="15.75">
      <c r="S23" s="204">
        <f>IF(AND(Z10=TRUE,Z4=3),"Sai khuyết tật","")</f>
      </c>
      <c r="Y23" s="215" t="s">
        <v>6</v>
      </c>
    </row>
    <row r="24" ht="15.75">
      <c r="Y24" s="215" t="s">
        <v>7</v>
      </c>
    </row>
    <row r="25" spans="19:25" ht="15.75">
      <c r="S25" s="204">
        <f>IF(AND(Z11=TRUE,Z4=1),"Sai bán trú","")</f>
      </c>
      <c r="Y25" s="215" t="s">
        <v>8</v>
      </c>
    </row>
    <row r="26" spans="19:25" ht="15.75">
      <c r="S26" s="204">
        <f>IF(AND(Z38=TRUE,Z4=2),"Sai nội trú","")</f>
      </c>
      <c r="Y26" s="215" t="s">
        <v>9</v>
      </c>
    </row>
    <row r="27" ht="15.75">
      <c r="Y27" s="215" t="s">
        <v>10</v>
      </c>
    </row>
    <row r="28" spans="2:26" s="211" customFormat="1" ht="18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S28" s="212">
        <f>IF(AND(Z40=TRUE,Z4&lt;&gt;6),"Sai lớp chuyên","")</f>
      </c>
      <c r="Y28" s="215" t="s">
        <v>11</v>
      </c>
      <c r="Z28" s="8"/>
    </row>
    <row r="29" spans="2:25" ht="15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Y29" s="215" t="s">
        <v>12</v>
      </c>
    </row>
    <row r="30" spans="2:25" ht="15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Y30" s="215"/>
    </row>
    <row r="31" spans="2:25" ht="15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Y31" s="215"/>
    </row>
    <row r="32" spans="2:25" ht="15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Y32" s="215"/>
    </row>
    <row r="33" spans="13:25" ht="15.75">
      <c r="M33" s="325" t="s">
        <v>271</v>
      </c>
      <c r="N33" s="325"/>
      <c r="O33" s="325"/>
      <c r="P33" s="325"/>
      <c r="Q33" s="325"/>
      <c r="Y33" s="215" t="s">
        <v>13</v>
      </c>
    </row>
    <row r="34" spans="2:25" ht="15.75">
      <c r="B34" s="326" t="s">
        <v>103</v>
      </c>
      <c r="C34" s="326"/>
      <c r="D34" s="326"/>
      <c r="E34" s="326"/>
      <c r="F34" s="217"/>
      <c r="M34" s="327" t="s">
        <v>17</v>
      </c>
      <c r="N34" s="327"/>
      <c r="O34" s="327"/>
      <c r="P34" s="327"/>
      <c r="Q34" s="327"/>
      <c r="Y34" s="215" t="s">
        <v>14</v>
      </c>
    </row>
    <row r="35" spans="2:26" ht="15.75">
      <c r="B35" s="272" t="s">
        <v>272</v>
      </c>
      <c r="C35" s="272"/>
      <c r="D35" s="272"/>
      <c r="E35" s="272"/>
      <c r="F35" s="25"/>
      <c r="M35" s="273" t="s">
        <v>50</v>
      </c>
      <c r="N35" s="273"/>
      <c r="O35" s="273"/>
      <c r="P35" s="273"/>
      <c r="Q35" s="273"/>
      <c r="Y35" s="215" t="s">
        <v>15</v>
      </c>
      <c r="Z35" s="8" t="b">
        <v>1</v>
      </c>
    </row>
    <row r="36" spans="2:26" ht="15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Y36" s="215" t="s">
        <v>16</v>
      </c>
      <c r="Z36" s="8" t="b">
        <v>1</v>
      </c>
    </row>
    <row r="37" spans="2:26" ht="15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Z37" s="8" t="b">
        <v>1</v>
      </c>
    </row>
    <row r="38" spans="2:26" ht="15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X38" s="9">
        <f>IF(Z38,10,"")</f>
      </c>
      <c r="Y38" s="205" t="s">
        <v>199</v>
      </c>
      <c r="Z38" s="19" t="b">
        <v>0</v>
      </c>
    </row>
    <row r="39" spans="2:27" ht="15.75">
      <c r="B39" s="218" t="s">
        <v>104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X39" s="9">
        <f>IF(Z39,16,"")</f>
        <v>16</v>
      </c>
      <c r="Y39" s="205" t="s">
        <v>105</v>
      </c>
      <c r="Z39" s="19" t="b">
        <v>1</v>
      </c>
      <c r="AA39" s="1" t="b">
        <v>1</v>
      </c>
    </row>
    <row r="40" spans="2:26" ht="15.75">
      <c r="B40" s="218" t="s">
        <v>106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X40" s="9">
        <f>IF(Z40,14,"")</f>
      </c>
      <c r="Y40" s="205" t="s">
        <v>107</v>
      </c>
      <c r="Z40" s="19" t="b">
        <v>0</v>
      </c>
    </row>
    <row r="41" spans="2:17" ht="15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17" ht="15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17" ht="15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2:17" ht="15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17" ht="15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7" ht="15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17" ht="15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17" ht="15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7" ht="15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2:17" ht="18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ht="15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ht="15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</sheetData>
  <sheetProtection password="C129" sheet="1" objects="1" scenarios="1"/>
  <protectedRanges>
    <protectedRange sqref="C29:G42" name="Range1_1"/>
    <protectedRange sqref="H28:I42" name="Range1_1_1"/>
    <protectedRange sqref="J28:K42" name="Range1_1_2"/>
    <protectedRange sqref="L28:Q42" name="Range1_1_3"/>
    <protectedRange sqref="C28:G28" name="Range1_1_5"/>
  </protectedRanges>
  <mergeCells count="37">
    <mergeCell ref="B17:D17"/>
    <mergeCell ref="E17:J17"/>
    <mergeCell ref="K17:M17"/>
    <mergeCell ref="N17:Q17"/>
    <mergeCell ref="M33:Q33"/>
    <mergeCell ref="B34:E34"/>
    <mergeCell ref="M34:Q34"/>
    <mergeCell ref="K12:M12"/>
    <mergeCell ref="N12:Q12"/>
    <mergeCell ref="K9:M9"/>
    <mergeCell ref="B15:D15"/>
    <mergeCell ref="E15:J16"/>
    <mergeCell ref="K15:M15"/>
    <mergeCell ref="N15:Q15"/>
    <mergeCell ref="B16:D16"/>
    <mergeCell ref="K16:M16"/>
    <mergeCell ref="N16:Q16"/>
    <mergeCell ref="E13:J13"/>
    <mergeCell ref="B13:D13"/>
    <mergeCell ref="K13:M13"/>
    <mergeCell ref="D7:O7"/>
    <mergeCell ref="C9:E9"/>
    <mergeCell ref="F9:H9"/>
    <mergeCell ref="N9:P9"/>
    <mergeCell ref="B11:I11"/>
    <mergeCell ref="E12:J12"/>
    <mergeCell ref="B12:D12"/>
    <mergeCell ref="N1:Q1"/>
    <mergeCell ref="B5:Q5"/>
    <mergeCell ref="B6:Q6"/>
    <mergeCell ref="B35:E35"/>
    <mergeCell ref="M35:Q35"/>
    <mergeCell ref="N13:Q13"/>
    <mergeCell ref="B14:D14"/>
    <mergeCell ref="E14:J14"/>
    <mergeCell ref="K14:M14"/>
    <mergeCell ref="N14:Q14"/>
  </mergeCells>
  <dataValidations count="3">
    <dataValidation allowBlank="1" sqref="E12:J16 N12:Q16"/>
    <dataValidation type="whole" allowBlank="1" showInputMessage="1" showErrorMessage="1" prompt="Sau khi nhập số điểm trường, bạn cần sao y thêm sheet DiemTruong tương ứng với số điểm trường đã nhập nằm phía sau sheet đó." errorTitle="Lỗi nhập dữ liệu" error="Chỉ nhập số điểm trường tối đa là 15" sqref="N17:Q17">
      <formula1>1</formula1>
      <formula2>15</formula2>
    </dataValidation>
    <dataValidation type="list" allowBlank="1" showInputMessage="1" showErrorMessage="1" prompt="Chọn năm học. Nếu sai, dữ liệu sẽ bị ghi đè!" errorTitle="Lỗi nhập dữ liệu" error="Dữ liệu nhập sai" sqref="N9:P9">
      <formula1>DM_Nam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K39"/>
  <sheetViews>
    <sheetView showGridLines="0" zoomScalePageLayoutView="0" workbookViewId="0" topLeftCell="A1">
      <selection activeCell="D6" sqref="D6"/>
    </sheetView>
  </sheetViews>
  <sheetFormatPr defaultColWidth="8.796875" defaultRowHeight="15"/>
  <cols>
    <col min="1" max="1" width="1.59765625" style="9" customWidth="1"/>
    <col min="2" max="2" width="40.69921875" style="9" customWidth="1"/>
    <col min="3" max="3" width="11.3984375" style="9" customWidth="1"/>
    <col min="4" max="6" width="9.09765625" style="9" customWidth="1"/>
    <col min="7" max="7" width="0.8984375" style="9" customWidth="1"/>
    <col min="8" max="11" width="2.59765625" style="38" customWidth="1"/>
    <col min="12" max="16384" width="9" style="9" customWidth="1"/>
  </cols>
  <sheetData>
    <row r="1" spans="2:6" ht="18.75">
      <c r="B1" s="35" t="s">
        <v>128</v>
      </c>
      <c r="C1" s="35"/>
      <c r="D1" s="35"/>
      <c r="E1" s="36"/>
      <c r="F1" s="37"/>
    </row>
    <row r="2" ht="4.5" customHeight="1" thickBot="1"/>
    <row r="3" spans="2:6" ht="15.75">
      <c r="B3" s="328" t="s">
        <v>129</v>
      </c>
      <c r="C3" s="330" t="s">
        <v>18</v>
      </c>
      <c r="D3" s="332" t="s">
        <v>0</v>
      </c>
      <c r="E3" s="333"/>
      <c r="F3" s="334"/>
    </row>
    <row r="4" spans="2:6" ht="15.75">
      <c r="B4" s="329"/>
      <c r="C4" s="331"/>
      <c r="D4" s="39" t="s">
        <v>21</v>
      </c>
      <c r="E4" s="39" t="s">
        <v>22</v>
      </c>
      <c r="F4" s="40" t="s">
        <v>23</v>
      </c>
    </row>
    <row r="5" spans="2:11" ht="15.75">
      <c r="B5" s="145" t="s">
        <v>18</v>
      </c>
      <c r="C5" s="146">
        <f>SUM(D5:F5)</f>
        <v>36</v>
      </c>
      <c r="D5" s="162">
        <v>14</v>
      </c>
      <c r="E5" s="162">
        <v>11</v>
      </c>
      <c r="F5" s="163">
        <v>11</v>
      </c>
      <c r="H5" s="26"/>
      <c r="I5" s="26">
        <f>IF(OR(D5&lt;&gt;D21,D5&lt;D25,D5&lt;D6,D5&lt;D7,D5&lt;D8),"Er","")</f>
      </c>
      <c r="J5" s="26">
        <f>IF(OR(E5&lt;&gt;E21,E5&lt;E25,E5&lt;E6,E5&lt;E7,E5&lt;E8),"Er","")</f>
      </c>
      <c r="K5" s="26">
        <f>IF(OR(F5&lt;&gt;F21,F5&lt;F25,F5&lt;F6,F5&lt;F7,F5&lt;F8),"Er","")</f>
      </c>
    </row>
    <row r="6" spans="2:11" ht="15.75">
      <c r="B6" s="154" t="s">
        <v>130</v>
      </c>
      <c r="C6" s="146">
        <f aca="true" t="shared" si="0" ref="C6:C12">SUM(D6:F6)</f>
        <v>0</v>
      </c>
      <c r="D6" s="162"/>
      <c r="E6" s="162"/>
      <c r="F6" s="163"/>
      <c r="H6" s="26">
        <f>IF(OR(AND(C6&lt;&gt;0,Truong!Z10=FALSE),AND(C6=0,Truong!Z10=TRUE)),"Er","")</f>
      </c>
      <c r="I6" s="26">
        <f>IF(D6&gt;D5,"Er","")</f>
      </c>
      <c r="J6" s="26">
        <f>IF(E6&gt;E5,"Er","")</f>
      </c>
      <c r="K6" s="26">
        <f>IF(F6&gt;F5,"Er","")</f>
      </c>
    </row>
    <row r="7" spans="2:11" ht="15.75">
      <c r="B7" s="155" t="s">
        <v>131</v>
      </c>
      <c r="C7" s="147">
        <f t="shared" si="0"/>
        <v>0</v>
      </c>
      <c r="D7" s="164"/>
      <c r="E7" s="164"/>
      <c r="F7" s="165"/>
      <c r="H7" s="26">
        <f>IF(OR(AND(C7&lt;&gt;0,Truong!Z7=FALSE),AND(C7=0,Truong!Z7=TRUE)),"Er","")</f>
      </c>
      <c r="I7" s="26">
        <f>IF(D7&gt;D5,"Er","")</f>
      </c>
      <c r="J7" s="26">
        <f>IF(E7&gt;E5,"Er","")</f>
      </c>
      <c r="K7" s="26">
        <f>IF(F7&gt;F5,"Er","")</f>
      </c>
    </row>
    <row r="8" spans="2:11" ht="15.75">
      <c r="B8" s="155" t="s">
        <v>132</v>
      </c>
      <c r="C8" s="147">
        <f t="shared" si="0"/>
        <v>11</v>
      </c>
      <c r="D8" s="164"/>
      <c r="E8" s="164">
        <v>11</v>
      </c>
      <c r="F8" s="165"/>
      <c r="H8" s="26">
        <f>IF(OR(AND(C8&lt;&gt;0,Truong!Z39=FALSE),AND(C8=0,Truong!Z39=TRUE)),"Er","")</f>
      </c>
      <c r="I8" s="26">
        <f>IF(D8&gt;D5,"Er","")</f>
      </c>
      <c r="J8" s="26">
        <f>IF(E8&gt;E5,"Er","")</f>
      </c>
      <c r="K8" s="26">
        <f>IF(F8&gt;F5,"Er","")</f>
      </c>
    </row>
    <row r="9" spans="2:11" ht="15.75">
      <c r="B9" s="156" t="s">
        <v>172</v>
      </c>
      <c r="C9" s="147">
        <f t="shared" si="0"/>
        <v>0</v>
      </c>
      <c r="D9" s="164"/>
      <c r="E9" s="164"/>
      <c r="F9" s="165"/>
      <c r="H9" s="26"/>
      <c r="I9" s="26">
        <f>IF(D9&gt;D5,"Er","")</f>
      </c>
      <c r="J9" s="26">
        <f>IF(E9&gt;E5,"Er","")</f>
      </c>
      <c r="K9" s="26">
        <f>IF(F9&gt;F5,"Er","")</f>
      </c>
    </row>
    <row r="10" spans="2:11" ht="15.75">
      <c r="B10" s="157" t="s">
        <v>133</v>
      </c>
      <c r="C10" s="147">
        <f t="shared" si="0"/>
        <v>0</v>
      </c>
      <c r="D10" s="164"/>
      <c r="E10" s="164"/>
      <c r="F10" s="165"/>
      <c r="H10" s="26"/>
      <c r="I10" s="26">
        <f>IF(D10&gt;D5,"Er","")</f>
      </c>
      <c r="J10" s="26">
        <f>IF(E10&gt;E5,"Er","")</f>
      </c>
      <c r="K10" s="26">
        <f>IF(F10&gt;F5,"Er","")</f>
      </c>
    </row>
    <row r="11" spans="2:11" ht="15.75">
      <c r="B11" s="157" t="s">
        <v>134</v>
      </c>
      <c r="C11" s="147">
        <f t="shared" si="0"/>
        <v>0</v>
      </c>
      <c r="D11" s="164"/>
      <c r="E11" s="164"/>
      <c r="F11" s="165"/>
      <c r="H11" s="26"/>
      <c r="I11" s="26">
        <f>IF(D11&gt;D5,"Er","")</f>
      </c>
      <c r="J11" s="26">
        <f>IF(E11&gt;E5,"Er","")</f>
      </c>
      <c r="K11" s="26">
        <f>IF(F11&gt;F5,"Er","")</f>
      </c>
    </row>
    <row r="12" spans="2:11" ht="15.75">
      <c r="B12" s="115" t="s">
        <v>135</v>
      </c>
      <c r="C12" s="148">
        <f t="shared" si="0"/>
        <v>0</v>
      </c>
      <c r="D12" s="164"/>
      <c r="E12" s="164"/>
      <c r="F12" s="165"/>
      <c r="H12" s="26"/>
      <c r="I12" s="26">
        <f>IF(D12&gt;D5,"Er","")</f>
      </c>
      <c r="J12" s="26">
        <f>IF(E12&gt;E5,"Er","")</f>
      </c>
      <c r="K12" s="26">
        <f>IF(F12&gt;F5,"Er","")</f>
      </c>
    </row>
    <row r="13" spans="2:11" ht="15.75">
      <c r="B13" s="335" t="s">
        <v>136</v>
      </c>
      <c r="C13" s="336"/>
      <c r="D13" s="336"/>
      <c r="E13" s="336"/>
      <c r="F13" s="337"/>
      <c r="H13" s="41"/>
      <c r="I13" s="41"/>
      <c r="J13" s="41"/>
      <c r="K13" s="41"/>
    </row>
    <row r="14" spans="2:11" s="1" customFormat="1" ht="15.75">
      <c r="B14" s="158" t="s">
        <v>137</v>
      </c>
      <c r="C14" s="97">
        <f aca="true" t="shared" si="1" ref="C14:C20">IF(SUM(D14:F14)&lt;&gt;0,SUM(D14:F14),"")</f>
      </c>
      <c r="D14" s="104"/>
      <c r="E14" s="104"/>
      <c r="F14" s="94"/>
      <c r="H14" s="5"/>
      <c r="I14" s="26">
        <f>IF(D14&gt;D5,"Er","")</f>
      </c>
      <c r="J14" s="26">
        <f>IF(E14&gt;E5,"Er","")</f>
      </c>
      <c r="K14" s="26">
        <f>IF(F14&gt;F5,"Er","")</f>
      </c>
    </row>
    <row r="15" spans="2:11" s="1" customFormat="1" ht="15.75">
      <c r="B15" s="159" t="s">
        <v>138</v>
      </c>
      <c r="C15" s="97">
        <f t="shared" si="1"/>
      </c>
      <c r="D15" s="55"/>
      <c r="E15" s="55"/>
      <c r="F15" s="57"/>
      <c r="H15" s="5"/>
      <c r="I15" s="26">
        <f>IF(D15&gt;D5,"Er","")</f>
      </c>
      <c r="J15" s="26">
        <f>IF(E15&gt;E5,"Er","")</f>
      </c>
      <c r="K15" s="26">
        <f>IF(F15&gt;F5,"Er","")</f>
      </c>
    </row>
    <row r="16" spans="2:11" s="1" customFormat="1" ht="15.75">
      <c r="B16" s="159" t="s">
        <v>139</v>
      </c>
      <c r="C16" s="97">
        <f t="shared" si="1"/>
      </c>
      <c r="D16" s="55"/>
      <c r="E16" s="55"/>
      <c r="F16" s="57"/>
      <c r="H16" s="5"/>
      <c r="I16" s="26">
        <f>IF(D16&gt;D5,"Er","")</f>
      </c>
      <c r="J16" s="26">
        <f>IF(E16&gt;E5,"Er","")</f>
      </c>
      <c r="K16" s="26">
        <f>IF(F16&gt;F5,"Er","")</f>
      </c>
    </row>
    <row r="17" spans="2:11" s="1" customFormat="1" ht="15.75">
      <c r="B17" s="159" t="s">
        <v>140</v>
      </c>
      <c r="C17" s="97">
        <f t="shared" si="1"/>
      </c>
      <c r="D17" s="55"/>
      <c r="E17" s="55"/>
      <c r="F17" s="57"/>
      <c r="H17" s="5"/>
      <c r="I17" s="26">
        <f>IF(D17&gt;D5,"Er","")</f>
      </c>
      <c r="J17" s="26">
        <f>IF(E17&gt;E5,"Er","")</f>
      </c>
      <c r="K17" s="26">
        <f>IF(F17&gt;F5,"Er","")</f>
      </c>
    </row>
    <row r="18" spans="2:11" s="1" customFormat="1" ht="15.75">
      <c r="B18" s="159" t="s">
        <v>141</v>
      </c>
      <c r="C18" s="97">
        <f t="shared" si="1"/>
      </c>
      <c r="D18" s="55"/>
      <c r="E18" s="55"/>
      <c r="F18" s="57"/>
      <c r="H18" s="5"/>
      <c r="I18" s="26">
        <f>IF(D18&gt;D5,"Er","")</f>
      </c>
      <c r="J18" s="26">
        <f>IF(E18&gt;E5,"Er","")</f>
      </c>
      <c r="K18" s="26">
        <f>IF(F18&gt;F5,"Er","")</f>
      </c>
    </row>
    <row r="19" spans="2:11" s="1" customFormat="1" ht="15.75">
      <c r="B19" s="159" t="s">
        <v>142</v>
      </c>
      <c r="C19" s="97">
        <f t="shared" si="1"/>
      </c>
      <c r="D19" s="55"/>
      <c r="E19" s="55"/>
      <c r="F19" s="57"/>
      <c r="H19" s="5"/>
      <c r="I19" s="26">
        <f>IF(D19&gt;D5,"Er","")</f>
      </c>
      <c r="J19" s="26">
        <f>IF(E19&gt;E5,"Er","")</f>
      </c>
      <c r="K19" s="26">
        <f>IF(F19&gt;F5,"Er","")</f>
      </c>
    </row>
    <row r="20" spans="2:11" s="1" customFormat="1" ht="15.75">
      <c r="B20" s="159" t="s">
        <v>143</v>
      </c>
      <c r="C20" s="84">
        <f t="shared" si="1"/>
      </c>
      <c r="D20" s="55"/>
      <c r="E20" s="55"/>
      <c r="F20" s="57"/>
      <c r="H20" s="5"/>
      <c r="I20" s="26">
        <f>IF(D20&gt;D5,"Er","")</f>
      </c>
      <c r="J20" s="26">
        <f>IF(E20&gt;E5,"Er","")</f>
      </c>
      <c r="K20" s="26">
        <f>IF(F20&gt;F5,"Er","")</f>
      </c>
    </row>
    <row r="21" spans="2:11" ht="15.75">
      <c r="B21" s="149" t="s">
        <v>144</v>
      </c>
      <c r="C21" s="150">
        <f>SUM(D21:F21)</f>
        <v>36</v>
      </c>
      <c r="D21" s="151">
        <f>SUM(D22:D24)</f>
        <v>14</v>
      </c>
      <c r="E21" s="151">
        <f>SUM(E22:E24)</f>
        <v>11</v>
      </c>
      <c r="F21" s="152">
        <f>SUM(F22:F24)</f>
        <v>11</v>
      </c>
      <c r="H21" s="26"/>
      <c r="I21" s="26">
        <f>IF(D21&lt;&gt;D5,"Er","")</f>
      </c>
      <c r="J21" s="26">
        <f>IF(E21&lt;&gt;E5,"Er","")</f>
      </c>
      <c r="K21" s="26">
        <f>IF(F21&lt;&gt;F5,"Er","")</f>
      </c>
    </row>
    <row r="22" spans="2:11" ht="15.75">
      <c r="B22" s="154" t="s">
        <v>145</v>
      </c>
      <c r="C22" s="146">
        <f>SUM(D22:F22)</f>
        <v>36</v>
      </c>
      <c r="D22" s="162">
        <v>14</v>
      </c>
      <c r="E22" s="162">
        <v>11</v>
      </c>
      <c r="F22" s="166">
        <v>11</v>
      </c>
      <c r="H22" s="26"/>
      <c r="I22" s="26">
        <f>IF(D22&gt;D5,"Er","")</f>
      </c>
      <c r="J22" s="26">
        <f>IF(E22&gt;E5,"Er","")</f>
      </c>
      <c r="K22" s="26">
        <f>IF(F22&gt;F5,"Er","")</f>
      </c>
    </row>
    <row r="23" spans="2:11" ht="15.75">
      <c r="B23" s="160" t="s">
        <v>146</v>
      </c>
      <c r="C23" s="147">
        <f>SUM(D23:F23)</f>
        <v>0</v>
      </c>
      <c r="D23" s="164"/>
      <c r="E23" s="164"/>
      <c r="F23" s="165"/>
      <c r="H23" s="26"/>
      <c r="I23" s="26">
        <f>IF(D23&gt;D5,"Er","")</f>
      </c>
      <c r="J23" s="26">
        <f>IF(E23&gt;E5,"Er","")</f>
      </c>
      <c r="K23" s="26">
        <f>IF(F23&gt;F5,"Er","")</f>
      </c>
    </row>
    <row r="24" spans="2:11" ht="15.75">
      <c r="B24" s="160" t="s">
        <v>147</v>
      </c>
      <c r="C24" s="148">
        <f>SUM(D24:F24)</f>
        <v>0</v>
      </c>
      <c r="D24" s="164"/>
      <c r="E24" s="164"/>
      <c r="F24" s="165"/>
      <c r="H24" s="26"/>
      <c r="I24" s="26">
        <f>IF(D24&gt;D5,"Er","")</f>
      </c>
      <c r="J24" s="26">
        <f>IF(E24&gt;E5,"Er","")</f>
      </c>
      <c r="K24" s="26">
        <f>IF(F24&gt;F5,"Er","")</f>
      </c>
    </row>
    <row r="25" spans="2:11" ht="15.75">
      <c r="B25" s="149" t="s">
        <v>148</v>
      </c>
      <c r="C25" s="150">
        <f>SUM(C26:C39)</f>
        <v>0</v>
      </c>
      <c r="D25" s="151">
        <f>SUM(D26:D39)</f>
        <v>0</v>
      </c>
      <c r="E25" s="151">
        <f>SUM(E26:E39)</f>
        <v>0</v>
      </c>
      <c r="F25" s="152">
        <f>SUM(F26:F39)</f>
        <v>0</v>
      </c>
      <c r="H25" s="26"/>
      <c r="I25" s="26">
        <f>IF(D25&gt;D5,"Er","")</f>
      </c>
      <c r="J25" s="26">
        <f>IF(E25&gt;E5,"Er","")</f>
      </c>
      <c r="K25" s="26">
        <f>IF(F25&gt;F5,"Er","")</f>
      </c>
    </row>
    <row r="26" spans="2:11" ht="15.75">
      <c r="B26" s="154" t="s">
        <v>149</v>
      </c>
      <c r="C26" s="146">
        <f aca="true" t="shared" si="2" ref="C26:C39">SUM(D26:F26)</f>
        <v>0</v>
      </c>
      <c r="D26" s="162"/>
      <c r="E26" s="162"/>
      <c r="F26" s="163"/>
      <c r="H26" s="26"/>
      <c r="I26" s="26">
        <f>IF(D26&gt;D5,"Er","")</f>
      </c>
      <c r="J26" s="26">
        <f>IF(E26&gt;E5,"Er","")</f>
      </c>
      <c r="K26" s="26">
        <f>IF(F26&gt;F5,"Er","")</f>
      </c>
    </row>
    <row r="27" spans="2:11" ht="15.75">
      <c r="B27" s="160" t="s">
        <v>150</v>
      </c>
      <c r="C27" s="147">
        <f t="shared" si="2"/>
        <v>0</v>
      </c>
      <c r="D27" s="164"/>
      <c r="E27" s="164"/>
      <c r="F27" s="165"/>
      <c r="H27" s="26"/>
      <c r="I27" s="26">
        <f>IF(D27&gt;D5,"Er","")</f>
      </c>
      <c r="J27" s="26">
        <f>IF(E27&gt;E5,"Er","")</f>
      </c>
      <c r="K27" s="26">
        <f>IF(F27&gt;F5,"Er","")</f>
      </c>
    </row>
    <row r="28" spans="2:11" ht="15.75">
      <c r="B28" s="160" t="s">
        <v>151</v>
      </c>
      <c r="C28" s="147">
        <f t="shared" si="2"/>
        <v>0</v>
      </c>
      <c r="D28" s="164"/>
      <c r="E28" s="164"/>
      <c r="F28" s="165"/>
      <c r="H28" s="26"/>
      <c r="I28" s="26">
        <f>IF(D28&gt;D5,"Er","")</f>
      </c>
      <c r="J28" s="26">
        <f>IF(E28&gt;E5,"Er","")</f>
      </c>
      <c r="K28" s="26">
        <f>IF(F28&gt;F5,"Er","")</f>
      </c>
    </row>
    <row r="29" spans="2:11" ht="15.75">
      <c r="B29" s="160" t="s">
        <v>152</v>
      </c>
      <c r="C29" s="147">
        <f t="shared" si="2"/>
        <v>0</v>
      </c>
      <c r="D29" s="164"/>
      <c r="E29" s="164"/>
      <c r="F29" s="165"/>
      <c r="H29" s="26"/>
      <c r="I29" s="26">
        <f>IF(D29&gt;D5,"Er","")</f>
      </c>
      <c r="J29" s="26">
        <f>IF(E29&gt;E5,"Er","")</f>
      </c>
      <c r="K29" s="26">
        <f>IF(F29&gt;F5,"Er","")</f>
      </c>
    </row>
    <row r="30" spans="2:11" ht="15.75">
      <c r="B30" s="160" t="s">
        <v>153</v>
      </c>
      <c r="C30" s="147">
        <f t="shared" si="2"/>
        <v>0</v>
      </c>
      <c r="D30" s="164"/>
      <c r="E30" s="164"/>
      <c r="F30" s="165"/>
      <c r="H30" s="26"/>
      <c r="I30" s="26">
        <f>IF(D30&gt;D5,"Er","")</f>
      </c>
      <c r="J30" s="26">
        <f>IF(E30&gt;E5,"Er","")</f>
      </c>
      <c r="K30" s="26">
        <f>IF(F30&gt;F5,"Er","")</f>
      </c>
    </row>
    <row r="31" spans="2:11" ht="15.75">
      <c r="B31" s="160" t="s">
        <v>154</v>
      </c>
      <c r="C31" s="147">
        <f t="shared" si="2"/>
        <v>0</v>
      </c>
      <c r="D31" s="164"/>
      <c r="E31" s="164"/>
      <c r="F31" s="165"/>
      <c r="H31" s="26"/>
      <c r="I31" s="26">
        <f>IF(D31&gt;D5,"Er","")</f>
      </c>
      <c r="J31" s="26">
        <f>IF(E31&gt;E5,"Er","")</f>
      </c>
      <c r="K31" s="26">
        <f>IF(F31&gt;F5,"Er","")</f>
      </c>
    </row>
    <row r="32" spans="2:11" ht="15.75">
      <c r="B32" s="160" t="s">
        <v>155</v>
      </c>
      <c r="C32" s="147">
        <f t="shared" si="2"/>
        <v>0</v>
      </c>
      <c r="D32" s="164"/>
      <c r="E32" s="164"/>
      <c r="F32" s="165"/>
      <c r="H32" s="26"/>
      <c r="I32" s="26">
        <f>IF(D32&gt;D5,"Er","")</f>
      </c>
      <c r="J32" s="26">
        <f>IF(E32&gt;E5,"Er","")</f>
      </c>
      <c r="K32" s="26">
        <f>IF(F32&gt;F5,"Er","")</f>
      </c>
    </row>
    <row r="33" spans="2:11" ht="15.75">
      <c r="B33" s="160" t="s">
        <v>156</v>
      </c>
      <c r="C33" s="147">
        <f t="shared" si="2"/>
        <v>0</v>
      </c>
      <c r="D33" s="164"/>
      <c r="E33" s="164"/>
      <c r="F33" s="165"/>
      <c r="H33" s="26"/>
      <c r="I33" s="26">
        <f>IF(D33&gt;D5,"Er","")</f>
      </c>
      <c r="J33" s="26">
        <f>IF(E33&gt;E5,"Er","")</f>
      </c>
      <c r="K33" s="26">
        <f>IF(F33&gt;F5,"Er","")</f>
      </c>
    </row>
    <row r="34" spans="2:11" ht="15.75">
      <c r="B34" s="160" t="s">
        <v>157</v>
      </c>
      <c r="C34" s="147">
        <f t="shared" si="2"/>
        <v>0</v>
      </c>
      <c r="D34" s="164"/>
      <c r="E34" s="164"/>
      <c r="F34" s="165"/>
      <c r="H34" s="26"/>
      <c r="I34" s="26">
        <f>IF(D34&gt;D5,"Er","")</f>
      </c>
      <c r="J34" s="26">
        <f>IF(E34&gt;E5,"Er","")</f>
      </c>
      <c r="K34" s="26">
        <f>IF(F34&gt;F5,"Er","")</f>
      </c>
    </row>
    <row r="35" spans="2:11" ht="15.75">
      <c r="B35" s="160" t="s">
        <v>158</v>
      </c>
      <c r="C35" s="147">
        <f t="shared" si="2"/>
        <v>0</v>
      </c>
      <c r="D35" s="164"/>
      <c r="E35" s="164"/>
      <c r="F35" s="165"/>
      <c r="H35" s="26"/>
      <c r="I35" s="26">
        <f>IF(D35&gt;D5,"Er","")</f>
      </c>
      <c r="J35" s="26">
        <f>IF(E35&gt;E5,"Er","")</f>
      </c>
      <c r="K35" s="26">
        <f>IF(F35&gt;F5,"Er","")</f>
      </c>
    </row>
    <row r="36" spans="2:11" ht="15.75">
      <c r="B36" s="160" t="s">
        <v>159</v>
      </c>
      <c r="C36" s="147">
        <f t="shared" si="2"/>
        <v>0</v>
      </c>
      <c r="D36" s="164"/>
      <c r="E36" s="164"/>
      <c r="F36" s="165"/>
      <c r="H36" s="26"/>
      <c r="I36" s="26">
        <f>IF(D36&gt;D5,"Er","")</f>
      </c>
      <c r="J36" s="26">
        <f>IF(E36&gt;E5,"Er","")</f>
      </c>
      <c r="K36" s="26">
        <f>IF(F36&gt;F5,"Er","")</f>
      </c>
    </row>
    <row r="37" spans="2:11" ht="15.75">
      <c r="B37" s="160" t="s">
        <v>160</v>
      </c>
      <c r="C37" s="147">
        <f t="shared" si="2"/>
        <v>0</v>
      </c>
      <c r="D37" s="167"/>
      <c r="E37" s="167"/>
      <c r="F37" s="168"/>
      <c r="H37" s="26"/>
      <c r="I37" s="26">
        <f>IF(D37&gt;D5,"Er","")</f>
      </c>
      <c r="J37" s="26">
        <f>IF(E37&gt;E5,"Er","")</f>
      </c>
      <c r="K37" s="26">
        <f>IF(F37&gt;F5,"Er","")</f>
      </c>
    </row>
    <row r="38" spans="2:11" ht="15.75">
      <c r="B38" s="160" t="s">
        <v>161</v>
      </c>
      <c r="C38" s="147">
        <f t="shared" si="2"/>
        <v>0</v>
      </c>
      <c r="D38" s="167"/>
      <c r="E38" s="167"/>
      <c r="F38" s="168"/>
      <c r="H38" s="26"/>
      <c r="I38" s="26">
        <f>IF(D38&gt;D5,"Er","")</f>
      </c>
      <c r="J38" s="26">
        <f>IF(E38&gt;E5,"Er","")</f>
      </c>
      <c r="K38" s="26">
        <f>IF(F38&gt;F5,"Er","")</f>
      </c>
    </row>
    <row r="39" spans="2:11" ht="16.5" thickBot="1">
      <c r="B39" s="161" t="s">
        <v>162</v>
      </c>
      <c r="C39" s="153">
        <f t="shared" si="2"/>
        <v>0</v>
      </c>
      <c r="D39" s="169"/>
      <c r="E39" s="169"/>
      <c r="F39" s="170"/>
      <c r="H39" s="26"/>
      <c r="I39" s="26">
        <f>IF(D39&gt;D5,"Er","")</f>
      </c>
      <c r="J39" s="26">
        <f>IF(E39&gt;E5,"Er","")</f>
      </c>
      <c r="K39" s="26">
        <f>IF(F39&gt;F5,"Er","")</f>
      </c>
    </row>
  </sheetData>
  <sheetProtection password="C129" sheet="1" objects="1" scenarios="1"/>
  <mergeCells count="4">
    <mergeCell ref="B3:B4"/>
    <mergeCell ref="C3:C4"/>
    <mergeCell ref="D3:F3"/>
    <mergeCell ref="B13:F13"/>
  </mergeCells>
  <dataValidations count="3">
    <dataValidation allowBlank="1" showInputMessage="1" showErrorMessage="1" errorTitle="Lçi nhËp d÷ liÖu" error="ChØ nhËp d÷ liÖu kiÓu sè, kh«ng nhËp ch÷." sqref="D21:F21 C26:C39 C14:C24 C5:C12"/>
    <dataValidation allowBlank="1" sqref="C25 D25:F25"/>
    <dataValidation type="whole" allowBlank="1" showErrorMessage="1" errorTitle="Lỗi nhập dữ liệu" error="Chỉ nhập số tối đa 50" sqref="D26:F39 D22:F24 D5:F5 D6:F8 D14:F20 D9:F12">
      <formula1>0</formula1>
      <formula2>50</formula2>
    </dataValidation>
  </dataValidations>
  <printOptions/>
  <pageMargins left="0.5118110236220472" right="0.2362204724409449" top="0.5118110236220472" bottom="0.5118110236220472" header="0" footer="0.2362204724409449"/>
  <pageSetup horizontalDpi="600" verticalDpi="600" orientation="portrait" paperSize="9" r:id="rId1"/>
  <headerFooter alignWithMargins="0">
    <oddFooter>&amp;L&amp;"Times New Roman,Regular"&amp;10Phiên bản 4.0.1&amp;C&amp;"Times New Roman,Regular"&amp;10Cuối năm&amp;R&amp;"Times New Roman,Regular"&amp;10&amp;A.&amp;P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L26"/>
  <sheetViews>
    <sheetView showGridLines="0" showZeros="0" workbookViewId="0" topLeftCell="A1">
      <selection activeCell="E22" sqref="E22"/>
    </sheetView>
  </sheetViews>
  <sheetFormatPr defaultColWidth="8.796875" defaultRowHeight="15"/>
  <cols>
    <col min="1" max="1" width="1.59765625" style="1" customWidth="1"/>
    <col min="2" max="2" width="32.69921875" style="1" customWidth="1"/>
    <col min="3" max="3" width="11.59765625" style="1" customWidth="1"/>
    <col min="4" max="6" width="9.59765625" style="1" customWidth="1"/>
    <col min="7" max="7" width="0.8984375" style="1" customWidth="1"/>
    <col min="8" max="11" width="2.59765625" style="4" customWidth="1"/>
    <col min="12" max="16384" width="9" style="1" customWidth="1"/>
  </cols>
  <sheetData>
    <row r="1" spans="2:3" ht="18.75">
      <c r="B1" s="3" t="s">
        <v>19</v>
      </c>
      <c r="C1" s="3"/>
    </row>
    <row r="2" ht="4.5" customHeight="1" thickBot="1"/>
    <row r="3" spans="2:6" ht="15.75">
      <c r="B3" s="343" t="s">
        <v>20</v>
      </c>
      <c r="C3" s="341" t="s">
        <v>18</v>
      </c>
      <c r="D3" s="338" t="s">
        <v>0</v>
      </c>
      <c r="E3" s="339"/>
      <c r="F3" s="340"/>
    </row>
    <row r="4" spans="2:6" ht="15.75">
      <c r="B4" s="344"/>
      <c r="C4" s="342"/>
      <c r="D4" s="12" t="s">
        <v>21</v>
      </c>
      <c r="E4" s="12" t="s">
        <v>22</v>
      </c>
      <c r="F4" s="13" t="s">
        <v>23</v>
      </c>
    </row>
    <row r="5" spans="2:11" ht="15.75">
      <c r="B5" s="141" t="s">
        <v>24</v>
      </c>
      <c r="C5" s="73">
        <f>SUM(D5:F5)</f>
        <v>1436</v>
      </c>
      <c r="D5" s="69">
        <v>560</v>
      </c>
      <c r="E5" s="69">
        <v>441</v>
      </c>
      <c r="F5" s="139">
        <v>435</v>
      </c>
      <c r="H5" s="5"/>
      <c r="I5" s="5">
        <f>IF(OR(D5&lt;D6,D5&lt;D7,D5&lt;D8),"Er","")</f>
      </c>
      <c r="J5" s="5">
        <f>IF(OR(E5&lt;E6,E5&lt;E7,E5&lt;E8),"Er","")</f>
      </c>
      <c r="K5" s="5">
        <f>IF(OR(F5&lt;F6,F5&lt;F7,F5&lt;F8),"Er","")</f>
      </c>
    </row>
    <row r="6" spans="2:11" ht="15.75">
      <c r="B6" s="131" t="s">
        <v>113</v>
      </c>
      <c r="C6" s="97">
        <f aca="true" t="shared" si="0" ref="C6:C17">SUM(D6:F6)</f>
        <v>882</v>
      </c>
      <c r="D6" s="104">
        <v>306</v>
      </c>
      <c r="E6" s="104">
        <v>285</v>
      </c>
      <c r="F6" s="94">
        <v>291</v>
      </c>
      <c r="H6" s="5"/>
      <c r="I6" s="5">
        <f>IF(OR(D6&gt;D5,D6&lt;D8),"Er","")</f>
      </c>
      <c r="J6" s="5">
        <f>IF(OR(E6&gt;E5,E6&lt;E8),"Er","")</f>
      </c>
      <c r="K6" s="5">
        <f>IF(OR(F6&gt;F5,F6&lt;F8),"Er","")</f>
      </c>
    </row>
    <row r="7" spans="2:11" ht="15.75">
      <c r="B7" s="132" t="s">
        <v>114</v>
      </c>
      <c r="C7" s="83">
        <f t="shared" si="0"/>
        <v>395</v>
      </c>
      <c r="D7" s="55">
        <v>180</v>
      </c>
      <c r="E7" s="55">
        <v>116</v>
      </c>
      <c r="F7" s="57">
        <v>99</v>
      </c>
      <c r="H7" s="5"/>
      <c r="I7" s="5">
        <f>IF(OR(D7&gt;D5,D7&lt;D8),"Er","")</f>
      </c>
      <c r="J7" s="5">
        <f>IF(OR(E7&gt;E5,E7&lt;E8),"Er","")</f>
      </c>
      <c r="K7" s="5">
        <f>IF(OR(F7&gt;F5,F7&lt;F8),"Er","")</f>
      </c>
    </row>
    <row r="8" spans="2:11" ht="15.75">
      <c r="B8" s="133" t="s">
        <v>115</v>
      </c>
      <c r="C8" s="98">
        <f t="shared" si="0"/>
        <v>263</v>
      </c>
      <c r="D8" s="60">
        <v>107</v>
      </c>
      <c r="E8" s="60">
        <v>80</v>
      </c>
      <c r="F8" s="61">
        <v>76</v>
      </c>
      <c r="H8" s="5"/>
      <c r="I8" s="5">
        <f>IF(OR(D8&gt;D5,D8&gt;D6),"Er","")</f>
      </c>
      <c r="J8" s="5">
        <f>IF(OR(E8&gt;E5,E8&gt;E6),"Er","")</f>
      </c>
      <c r="K8" s="5">
        <f>IF(OR(F8&gt;F5,F8&gt;F6),"Er","")</f>
      </c>
    </row>
    <row r="9" spans="2:11" ht="15.75">
      <c r="B9" s="130" t="s">
        <v>52</v>
      </c>
      <c r="C9" s="73">
        <f t="shared" si="0"/>
        <v>6</v>
      </c>
      <c r="D9" s="69">
        <v>4</v>
      </c>
      <c r="E9" s="69">
        <v>2</v>
      </c>
      <c r="F9" s="139"/>
      <c r="H9" s="5"/>
      <c r="I9" s="5"/>
      <c r="J9" s="5"/>
      <c r="K9" s="5"/>
    </row>
    <row r="10" spans="2:11" ht="15.75" customHeight="1">
      <c r="B10" s="130" t="s">
        <v>53</v>
      </c>
      <c r="C10" s="73">
        <f t="shared" si="0"/>
        <v>2</v>
      </c>
      <c r="D10" s="69"/>
      <c r="E10" s="69">
        <v>1</v>
      </c>
      <c r="F10" s="139">
        <v>1</v>
      </c>
      <c r="H10" s="5"/>
      <c r="I10" s="5">
        <f>IF(D10&gt;D5,"Er","")</f>
      </c>
      <c r="J10" s="5">
        <f>IF(E10&gt;E5,"Er","")</f>
      </c>
      <c r="K10" s="5">
        <f>IF(F10&gt;F5,"Er","")</f>
      </c>
    </row>
    <row r="11" spans="2:11" ht="15.75" customHeight="1">
      <c r="B11" s="136" t="s">
        <v>164</v>
      </c>
      <c r="C11" s="73">
        <f t="shared" si="0"/>
        <v>0</v>
      </c>
      <c r="D11" s="71"/>
      <c r="E11" s="71"/>
      <c r="F11" s="140"/>
      <c r="H11" s="5"/>
      <c r="I11" s="5">
        <f>IF(D11&gt;D5,"Er","")</f>
      </c>
      <c r="J11" s="5">
        <f>IF(E11&gt;E5,"Er","")</f>
      </c>
      <c r="K11" s="5">
        <f>IF(F11&gt;F5,"Er","")</f>
      </c>
    </row>
    <row r="12" spans="2:11" ht="15.75" customHeight="1">
      <c r="B12" s="265" t="s">
        <v>258</v>
      </c>
      <c r="C12" s="266"/>
      <c r="D12" s="267"/>
      <c r="E12" s="267"/>
      <c r="F12" s="268"/>
      <c r="H12" s="5"/>
      <c r="I12" s="5">
        <f>IF(D12&gt;D5,"Er","")</f>
      </c>
      <c r="J12" s="5">
        <f>IF(E12&gt;E5,"Er","")</f>
      </c>
      <c r="K12" s="5">
        <f>IF(F12&gt;F5,"Er","")</f>
      </c>
    </row>
    <row r="13" spans="2:11" ht="48" customHeight="1">
      <c r="B13" s="137" t="s">
        <v>169</v>
      </c>
      <c r="C13" s="73">
        <f t="shared" si="0"/>
        <v>0</v>
      </c>
      <c r="D13" s="71"/>
      <c r="E13" s="71"/>
      <c r="F13" s="140"/>
      <c r="H13" s="5"/>
      <c r="I13" s="5">
        <f>IF(D13&gt;D5,"Er","")</f>
      </c>
      <c r="J13" s="5">
        <f>IF(E13&gt;E5,"Er","")</f>
      </c>
      <c r="K13" s="5">
        <f>IF(F13&gt;F5,"Er","")</f>
      </c>
    </row>
    <row r="14" spans="2:11" ht="15.75" customHeight="1">
      <c r="B14" s="134" t="s">
        <v>163</v>
      </c>
      <c r="C14" s="82">
        <f t="shared" si="0"/>
        <v>87</v>
      </c>
      <c r="D14" s="64">
        <v>74</v>
      </c>
      <c r="E14" s="64">
        <v>11</v>
      </c>
      <c r="F14" s="65">
        <v>2</v>
      </c>
      <c r="H14" s="5"/>
      <c r="I14" s="26">
        <f>IF(OR(D14&lt;D15,D14&lt;D16,D14&lt;D17,D14&lt;D18,D14&lt;D20,D14&lt;D21,D14&lt;D22,D14&lt;D23,D14&lt;D25),"Er","")</f>
      </c>
      <c r="J14" s="26">
        <f>IF(OR(E14&lt;E15,E14&lt;E16,E14&lt;E17,E14&lt;E18,E14&lt;E20,E14&lt;E21,E14&lt;E22,E14&lt;E23,E14&lt;E25),"Er","")</f>
      </c>
      <c r="K14" s="26">
        <f>IF(OR(F14&lt;F15,F14&lt;F16,F14&lt;F17,F14&lt;F18,F14&lt;F20,F14&lt;F21,F14&lt;F22,F14&lt;F23,F14&lt;F25),"Er","")</f>
      </c>
    </row>
    <row r="15" spans="2:11" ht="15.75">
      <c r="B15" s="135" t="s">
        <v>113</v>
      </c>
      <c r="C15" s="83">
        <f t="shared" si="0"/>
        <v>37</v>
      </c>
      <c r="D15" s="55">
        <v>32</v>
      </c>
      <c r="E15" s="55">
        <v>4</v>
      </c>
      <c r="F15" s="57">
        <v>1</v>
      </c>
      <c r="H15" s="5"/>
      <c r="I15" s="26">
        <f>IF(OR(D15&gt;D14,D15&lt;D17),"Er","")</f>
      </c>
      <c r="J15" s="26">
        <f>IF(OR(E15&gt;E14,E15&lt;E17),"Er","")</f>
      </c>
      <c r="K15" s="26">
        <f>IF(OR(F15&gt;F14,F15&lt;F17),"Er","")</f>
      </c>
    </row>
    <row r="16" spans="2:11" ht="15.75">
      <c r="B16" s="132" t="s">
        <v>114</v>
      </c>
      <c r="C16" s="83">
        <f t="shared" si="0"/>
        <v>42</v>
      </c>
      <c r="D16" s="55">
        <v>38</v>
      </c>
      <c r="E16" s="55">
        <v>4</v>
      </c>
      <c r="F16" s="57"/>
      <c r="H16" s="5"/>
      <c r="I16" s="26">
        <f>IF(OR(D16&gt;D14,D16&lt;D17),"Er","")</f>
      </c>
      <c r="J16" s="26">
        <f>IF(OR(E16&gt;E14,E16&lt;E17),"Er","")</f>
      </c>
      <c r="K16" s="26">
        <f>IF(OR(F16&gt;F14,F16&lt;F17),"Er","")</f>
      </c>
    </row>
    <row r="17" spans="2:11" ht="15.75">
      <c r="B17" s="132" t="s">
        <v>115</v>
      </c>
      <c r="C17" s="83">
        <f t="shared" si="0"/>
        <v>21</v>
      </c>
      <c r="D17" s="55">
        <v>21</v>
      </c>
      <c r="E17" s="55"/>
      <c r="F17" s="57"/>
      <c r="H17" s="5"/>
      <c r="I17" s="26">
        <f>IF(OR(D17&gt;D14,D17&gt;D16,D17&gt;D15),"Er","")</f>
      </c>
      <c r="J17" s="26">
        <f>IF(OR(E17&gt;E14,E17&gt;E16,E17&gt;E15),"Er","")</f>
      </c>
      <c r="K17" s="26">
        <f>IF(OR(F17&gt;F14,F17&gt;F16,F17&gt;F15),"Er","")</f>
      </c>
    </row>
    <row r="18" spans="2:11" ht="15.75">
      <c r="B18" s="132" t="s">
        <v>121</v>
      </c>
      <c r="C18" s="83">
        <f>SUM(D18:F18)</f>
        <v>0</v>
      </c>
      <c r="D18" s="55"/>
      <c r="E18" s="55"/>
      <c r="F18" s="57"/>
      <c r="H18" s="5"/>
      <c r="I18" s="26">
        <f>IF(D18&gt;D14,"Er","")</f>
      </c>
      <c r="J18" s="26">
        <f>IF(E18&gt;E14,"Er","")</f>
      </c>
      <c r="K18" s="26">
        <f>IF(F18&gt;F14,"Er","")</f>
      </c>
    </row>
    <row r="19" spans="2:12" ht="15.75">
      <c r="B19" s="142" t="s">
        <v>86</v>
      </c>
      <c r="C19" s="82">
        <f>SUM(D19:F19)</f>
        <v>87</v>
      </c>
      <c r="D19" s="143">
        <f>D14</f>
        <v>74</v>
      </c>
      <c r="E19" s="143">
        <f>E14</f>
        <v>11</v>
      </c>
      <c r="F19" s="144">
        <f>F14</f>
        <v>2</v>
      </c>
      <c r="G19"/>
      <c r="H19" s="5"/>
      <c r="I19" s="26">
        <f>IF(OR(D19&lt;D20,D19&lt;D21,D19&lt;D22,D19&lt;D25),"Er","")</f>
      </c>
      <c r="J19" s="26">
        <f>IF(OR(E19&lt;E20,E19&lt;E21,E19&lt;E22,E19&lt;E25),"Er","")</f>
      </c>
      <c r="K19" s="26">
        <f>IF(OR(F19&lt;F20,F19&lt;F21,F19&lt;F22,F19&lt;F25),"Er","")</f>
      </c>
      <c r="L19" s="4"/>
    </row>
    <row r="20" spans="2:11" ht="15.75">
      <c r="B20" s="135" t="s">
        <v>122</v>
      </c>
      <c r="C20" s="83">
        <f>IF(SUM(D20:F20)&lt;&gt;0,SUM(D20:F20),"")</f>
      </c>
      <c r="D20" s="55"/>
      <c r="E20" s="55"/>
      <c r="F20" s="57"/>
      <c r="H20" s="5"/>
      <c r="I20" s="26">
        <f>IF(D20&gt;D14,"Er","")</f>
      </c>
      <c r="J20" s="26">
        <f>IF(E20&gt;E14,"Er","")</f>
      </c>
      <c r="K20" s="26">
        <f>IF(F20&gt;F14,"Er","")</f>
      </c>
    </row>
    <row r="21" spans="2:12" ht="15.75">
      <c r="B21" s="132" t="s">
        <v>109</v>
      </c>
      <c r="C21" s="83">
        <f>IF(SUM(D21:F21)&lt;&gt;0,SUM(D21:F21),"")</f>
        <v>87</v>
      </c>
      <c r="D21" s="55">
        <v>74</v>
      </c>
      <c r="E21" s="55">
        <v>11</v>
      </c>
      <c r="F21" s="57">
        <v>2</v>
      </c>
      <c r="G21"/>
      <c r="H21" s="17"/>
      <c r="I21" s="26">
        <f>IF(D21&gt;D14,"Er","")</f>
      </c>
      <c r="J21" s="26">
        <f>IF(E21&gt;E14,"Er","")</f>
      </c>
      <c r="K21" s="26">
        <f>IF(F21&gt;F14,"Er","")</f>
      </c>
      <c r="L21" s="4"/>
    </row>
    <row r="22" spans="2:12" ht="15.75">
      <c r="B22" s="132" t="s">
        <v>110</v>
      </c>
      <c r="C22" s="83">
        <f>IF(SUM(D22:F22)&lt;&gt;0,SUM(D22:F22),"")</f>
      </c>
      <c r="D22" s="55"/>
      <c r="E22" s="55"/>
      <c r="F22" s="57"/>
      <c r="G22"/>
      <c r="H22" s="17"/>
      <c r="I22" s="26">
        <f>IF(D22&gt;D14,"Er","")</f>
      </c>
      <c r="J22" s="26">
        <f>IF(E22&gt;E14,"Er","")</f>
      </c>
      <c r="K22" s="26">
        <f>IF(F22&gt;F14,"Er","")</f>
      </c>
      <c r="L22" s="4"/>
    </row>
    <row r="23" spans="2:12" ht="15.75">
      <c r="B23" s="132" t="s">
        <v>111</v>
      </c>
      <c r="C23" s="83">
        <f>IF(SUM(D23:F23)&lt;&gt;0,SUM(D23:F23),"")</f>
      </c>
      <c r="D23" s="55"/>
      <c r="E23" s="55"/>
      <c r="F23" s="57"/>
      <c r="G23"/>
      <c r="H23" s="17"/>
      <c r="I23" s="26">
        <f>IF(D23&gt;D14,"Er","")</f>
      </c>
      <c r="J23" s="26">
        <f>IF(E23&gt;E14,"Er","")</f>
      </c>
      <c r="K23" s="26">
        <f>IF(F23&gt;F14,"Er","")</f>
      </c>
      <c r="L23" s="4"/>
    </row>
    <row r="24" spans="2:12" ht="15.75">
      <c r="B24" s="132" t="s">
        <v>165</v>
      </c>
      <c r="C24" s="83">
        <f>SUM(D24:G24)</f>
        <v>0</v>
      </c>
      <c r="D24" s="60"/>
      <c r="E24" s="60"/>
      <c r="F24" s="61"/>
      <c r="G24"/>
      <c r="H24" s="17"/>
      <c r="I24" s="26">
        <f>IF(D24&gt;D14,"Er","")</f>
      </c>
      <c r="J24" s="26">
        <f>IF(E24&gt;E14,"Er","")</f>
      </c>
      <c r="K24" s="26">
        <f>IF(F24&gt;F14,"Er","")</f>
      </c>
      <c r="L24" s="4"/>
    </row>
    <row r="25" spans="2:12" ht="16.5" thickBot="1">
      <c r="B25" s="138" t="s">
        <v>112</v>
      </c>
      <c r="C25" s="85">
        <f>IF(SUM(D25:F25)&lt;&gt;0,SUM(D25:F25),"")</f>
      </c>
      <c r="D25" s="66"/>
      <c r="E25" s="66"/>
      <c r="F25" s="67"/>
      <c r="G25"/>
      <c r="H25" s="17"/>
      <c r="I25" s="26">
        <f>IF(D25&gt;D14,"Er","")</f>
      </c>
      <c r="J25" s="26">
        <f>IF(E25&gt;E14,"Er","")</f>
      </c>
      <c r="K25" s="26">
        <f>IF(F25&gt;F14,"Er","")</f>
      </c>
      <c r="L25" s="4"/>
    </row>
    <row r="26" ht="15.75">
      <c r="B26" s="14" t="s">
        <v>63</v>
      </c>
    </row>
  </sheetData>
  <sheetProtection/>
  <mergeCells count="3">
    <mergeCell ref="D3:F3"/>
    <mergeCell ref="C3:C4"/>
    <mergeCell ref="B3:B4"/>
  </mergeCells>
  <dataValidations count="3">
    <dataValidation allowBlank="1" showErrorMessage="1" sqref="D19:F19"/>
    <dataValidation type="whole" allowBlank="1" showErrorMessage="1" errorTitle="Lỗi nhập dữ liệu" error="Chỉ nhập dữ liệu số tối đa 2000" sqref="D20:F25 D5:F18">
      <formula1>0</formula1>
      <formula2>2000</formula2>
    </dataValidation>
    <dataValidation allowBlank="1" showInputMessage="1" showErrorMessage="1" errorTitle="Lçi nhËp d÷ liÖu" error="ChØ nhËp d÷ liÖu kiÓu sè, kh«ng nhËp ch÷." sqref="C5:C25"/>
  </dataValidations>
  <printOptions/>
  <pageMargins left="0.7480314960629921" right="0.2362204724409449" top="0.5118110236220472" bottom="0.5118110236220472" header="0" footer="0.2362204724409449"/>
  <pageSetup horizontalDpi="600" verticalDpi="600" orientation="portrait" paperSize="9" scale="95" r:id="rId1"/>
  <headerFooter alignWithMargins="0">
    <oddFooter>&amp;L&amp;"Times New Roman,Regular"&amp;10Phiên bản 4.0.1&amp;C&amp;"Times New Roman,Regular"&amp;10Cuối năm&amp;R&amp;"Times New Roman,Regular"&amp;10&amp;A.&amp;P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K54"/>
  <sheetViews>
    <sheetView showGridLines="0" showZeros="0" workbookViewId="0" topLeftCell="A1">
      <selection activeCell="D53" sqref="D53"/>
    </sheetView>
  </sheetViews>
  <sheetFormatPr defaultColWidth="8.796875" defaultRowHeight="15"/>
  <cols>
    <col min="1" max="1" width="1.1015625" style="8" customWidth="1"/>
    <col min="2" max="2" width="32.59765625" style="1" customWidth="1"/>
    <col min="3" max="3" width="10.59765625" style="1" customWidth="1"/>
    <col min="4" max="6" width="9.59765625" style="1" customWidth="1"/>
    <col min="7" max="7" width="0.8984375" style="1" customWidth="1"/>
    <col min="8" max="11" width="2.59765625" style="4" customWidth="1"/>
    <col min="12" max="16384" width="9" style="1" customWidth="1"/>
  </cols>
  <sheetData>
    <row r="1" spans="2:4" ht="18.75">
      <c r="B1" s="27" t="s">
        <v>43</v>
      </c>
      <c r="C1" s="28"/>
      <c r="D1" s="3"/>
    </row>
    <row r="2" ht="4.5" customHeight="1" thickBot="1"/>
    <row r="3" spans="2:6" ht="15.75">
      <c r="B3" s="343" t="s">
        <v>28</v>
      </c>
      <c r="C3" s="345" t="s">
        <v>18</v>
      </c>
      <c r="D3" s="347" t="s">
        <v>0</v>
      </c>
      <c r="E3" s="347"/>
      <c r="F3" s="348"/>
    </row>
    <row r="4" spans="2:6" ht="15.75">
      <c r="B4" s="344"/>
      <c r="C4" s="346"/>
      <c r="D4" s="12" t="s">
        <v>21</v>
      </c>
      <c r="E4" s="12" t="s">
        <v>22</v>
      </c>
      <c r="F4" s="13" t="s">
        <v>23</v>
      </c>
    </row>
    <row r="5" spans="2:11" ht="15.75">
      <c r="B5" s="121" t="s">
        <v>54</v>
      </c>
      <c r="C5" s="82">
        <f aca="true" t="shared" si="0" ref="C5:C42">SUM(D5:F5)</f>
        <v>1436</v>
      </c>
      <c r="D5" s="77">
        <f>SUM(D6,D10,D14,D18)</f>
        <v>560</v>
      </c>
      <c r="E5" s="77">
        <f>SUM(E6,E10,E14,E18)</f>
        <v>441</v>
      </c>
      <c r="F5" s="79">
        <f>SUM(F6,F10,F14,F18)</f>
        <v>435</v>
      </c>
      <c r="H5" s="5"/>
      <c r="I5" s="5"/>
      <c r="J5" s="5"/>
      <c r="K5" s="5"/>
    </row>
    <row r="6" spans="2:11" ht="15.75">
      <c r="B6" s="113" t="s">
        <v>116</v>
      </c>
      <c r="C6" s="82">
        <f t="shared" si="0"/>
        <v>1020</v>
      </c>
      <c r="D6" s="102">
        <v>301</v>
      </c>
      <c r="E6" s="64">
        <v>326</v>
      </c>
      <c r="F6" s="65">
        <v>393</v>
      </c>
      <c r="H6" s="5"/>
      <c r="I6" s="5">
        <f>IF(OR(D6&lt;D7,D6&lt;D8,D6&lt;D9),"Er","")</f>
      </c>
      <c r="J6" s="5">
        <f>IF(OR(E6&lt;E7,E6&lt;E8,E6&lt;E9),"Er","")</f>
      </c>
      <c r="K6" s="5">
        <f>IF(OR(F6&lt;F7,F6&lt;F8,F6&lt;F9),"Er","")</f>
      </c>
    </row>
    <row r="7" spans="2:11" ht="15.75">
      <c r="B7" s="114" t="s">
        <v>113</v>
      </c>
      <c r="C7" s="83">
        <f t="shared" si="0"/>
        <v>690</v>
      </c>
      <c r="D7" s="103">
        <v>192</v>
      </c>
      <c r="E7" s="104">
        <v>228</v>
      </c>
      <c r="F7" s="94">
        <v>270</v>
      </c>
      <c r="H7" s="5"/>
      <c r="I7" s="5">
        <f>IF(OR(D7&gt;D6,D7&lt;D9),"Er","")</f>
      </c>
      <c r="J7" s="5">
        <f>IF(OR(E7&gt;E6,E7&lt;E9),"Er","")</f>
      </c>
      <c r="K7" s="5">
        <f>IF(OR(F7&gt;F6,F7&lt;F9),"Er","")</f>
      </c>
    </row>
    <row r="8" spans="2:11" ht="15.75">
      <c r="B8" s="115" t="s">
        <v>114</v>
      </c>
      <c r="C8" s="83">
        <f t="shared" si="0"/>
        <v>211</v>
      </c>
      <c r="D8" s="103">
        <v>55</v>
      </c>
      <c r="E8" s="104">
        <v>73</v>
      </c>
      <c r="F8" s="94">
        <v>83</v>
      </c>
      <c r="H8" s="5"/>
      <c r="I8" s="5">
        <f>IF(OR(D8&gt;D6,D8&lt;D9),"Er","")</f>
      </c>
      <c r="J8" s="5">
        <f>IF(OR(E8&gt;E6,E8&lt;E9),"Er","")</f>
      </c>
      <c r="K8" s="5">
        <f>IF(OR(F8&gt;F6,F8&lt;F9),"Er","")</f>
      </c>
    </row>
    <row r="9" spans="2:11" ht="15.75">
      <c r="B9" s="116" t="s">
        <v>115</v>
      </c>
      <c r="C9" s="84">
        <f t="shared" si="0"/>
        <v>162</v>
      </c>
      <c r="D9" s="105">
        <v>42</v>
      </c>
      <c r="E9" s="106">
        <v>56</v>
      </c>
      <c r="F9" s="107">
        <v>64</v>
      </c>
      <c r="H9" s="5"/>
      <c r="I9" s="5">
        <f>IF(OR(D9&gt;D7,D9&gt;D8),"Er","")</f>
      </c>
      <c r="J9" s="5">
        <f>IF(OR(E9&gt;E7,E9&gt;E8),"Er","")</f>
      </c>
      <c r="K9" s="5">
        <f>IF(OR(F9&gt;F7,F9&gt;F8),"Er","")</f>
      </c>
    </row>
    <row r="10" spans="2:11" ht="15.75">
      <c r="B10" s="117" t="s">
        <v>70</v>
      </c>
      <c r="C10" s="82">
        <f t="shared" si="0"/>
        <v>339</v>
      </c>
      <c r="D10" s="102">
        <v>201</v>
      </c>
      <c r="E10" s="64">
        <v>101</v>
      </c>
      <c r="F10" s="65">
        <v>37</v>
      </c>
      <c r="H10" s="5"/>
      <c r="I10" s="5">
        <f>IF(OR(D10&lt;D11,D10&lt;D12,D10&lt;D13),"Er","")</f>
      </c>
      <c r="J10" s="5">
        <f>IF(OR(E10&lt;E11,E10&lt;E12,E10&lt;E13),"Er","")</f>
      </c>
      <c r="K10" s="5">
        <f>IF(OR(F10&lt;F11,F10&lt;F12,F10&lt;F13),"Er","")</f>
      </c>
    </row>
    <row r="11" spans="2:11" ht="15.75">
      <c r="B11" s="114" t="s">
        <v>113</v>
      </c>
      <c r="C11" s="83">
        <f t="shared" si="0"/>
        <v>167</v>
      </c>
      <c r="D11" s="108">
        <v>97</v>
      </c>
      <c r="E11" s="55">
        <v>49</v>
      </c>
      <c r="F11" s="57">
        <v>21</v>
      </c>
      <c r="H11" s="5"/>
      <c r="I11" s="5">
        <f>IF(OR(D11&gt;D10,D11&lt;D13),"Er","")</f>
      </c>
      <c r="J11" s="5">
        <f>IF(OR(E11&gt;E10,E11&lt;E13),"Er","")</f>
      </c>
      <c r="K11" s="5">
        <f>IF(OR(F11&gt;F10,F11&lt;F13),"Er","")</f>
      </c>
    </row>
    <row r="12" spans="2:11" ht="15.75">
      <c r="B12" s="115" t="s">
        <v>114</v>
      </c>
      <c r="C12" s="83">
        <f t="shared" si="0"/>
        <v>145</v>
      </c>
      <c r="D12" s="108">
        <v>89</v>
      </c>
      <c r="E12" s="55">
        <v>41</v>
      </c>
      <c r="F12" s="57">
        <v>15</v>
      </c>
      <c r="H12" s="5"/>
      <c r="I12" s="5">
        <f>IF(OR(D12&gt;D10,D12&lt;D13),"Er","")</f>
      </c>
      <c r="J12" s="5">
        <f>IF(OR(E12&gt;E10,E12&lt;E13),"Er","")</f>
      </c>
      <c r="K12" s="5">
        <f>IF(OR(F12&gt;F10,F12&lt;F13),"Er","")</f>
      </c>
    </row>
    <row r="13" spans="2:11" ht="15.75">
      <c r="B13" s="116" t="s">
        <v>115</v>
      </c>
      <c r="C13" s="84">
        <f t="shared" si="0"/>
        <v>88</v>
      </c>
      <c r="D13" s="109">
        <v>53</v>
      </c>
      <c r="E13" s="62">
        <v>23</v>
      </c>
      <c r="F13" s="63">
        <v>12</v>
      </c>
      <c r="H13" s="5"/>
      <c r="I13" s="5">
        <f>IF(OR(D13&gt;D11,D13&gt;D12),"Er","")</f>
      </c>
      <c r="J13" s="5">
        <f>IF(OR(E13&gt;E11,E13&gt;E12),"Er","")</f>
      </c>
      <c r="K13" s="5">
        <f>IF(OR(F13&gt;F11,F13&gt;F12),"Er","")</f>
      </c>
    </row>
    <row r="14" spans="2:11" ht="15.75">
      <c r="B14" s="117" t="s">
        <v>71</v>
      </c>
      <c r="C14" s="82">
        <f t="shared" si="0"/>
        <v>69</v>
      </c>
      <c r="D14" s="102">
        <v>50</v>
      </c>
      <c r="E14" s="64">
        <v>14</v>
      </c>
      <c r="F14" s="65">
        <v>5</v>
      </c>
      <c r="H14" s="5"/>
      <c r="I14" s="5">
        <f>IF(OR(D14&lt;D15,D14&lt;D16,D14&lt;D17),"Er","")</f>
      </c>
      <c r="J14" s="5">
        <f>IF(OR(E14&lt;E15,E14&lt;E16,E14&lt;E17),"Er","")</f>
      </c>
      <c r="K14" s="5">
        <f>IF(OR(F14&lt;F15,F14&lt;F16,F14&lt;F17),"Er","")</f>
      </c>
    </row>
    <row r="15" spans="2:11" ht="15.75">
      <c r="B15" s="114" t="s">
        <v>113</v>
      </c>
      <c r="C15" s="83">
        <f t="shared" si="0"/>
        <v>24</v>
      </c>
      <c r="D15" s="108">
        <v>16</v>
      </c>
      <c r="E15" s="55">
        <v>8</v>
      </c>
      <c r="F15" s="57"/>
      <c r="H15" s="5"/>
      <c r="I15" s="5">
        <f>IF(OR(D15&gt;D14,D15&lt;D17),"Er","")</f>
      </c>
      <c r="J15" s="5">
        <f>IF(OR(E15&gt;E14,E15&lt;E17),"Er","")</f>
      </c>
      <c r="K15" s="5">
        <f>IF(OR(F15&gt;F14,F15&lt;F17),"Er","")</f>
      </c>
    </row>
    <row r="16" spans="2:11" ht="15.75">
      <c r="B16" s="115" t="s">
        <v>114</v>
      </c>
      <c r="C16" s="83">
        <f t="shared" si="0"/>
        <v>34</v>
      </c>
      <c r="D16" s="108">
        <v>31</v>
      </c>
      <c r="E16" s="55">
        <v>2</v>
      </c>
      <c r="F16" s="57">
        <v>1</v>
      </c>
      <c r="H16" s="5"/>
      <c r="I16" s="5">
        <f>IF(OR(D16&gt;D14,D16&lt;D17),"Er","")</f>
      </c>
      <c r="J16" s="5">
        <f>IF(OR(E16&gt;E14,E16&lt;E17),"Er","")</f>
      </c>
      <c r="K16" s="5">
        <f>IF(OR(F16&gt;F14,F16&lt;F17),"Er","")</f>
      </c>
    </row>
    <row r="17" spans="2:11" ht="15.75">
      <c r="B17" s="116" t="s">
        <v>115</v>
      </c>
      <c r="C17" s="84">
        <f t="shared" si="0"/>
        <v>12</v>
      </c>
      <c r="D17" s="109">
        <v>11</v>
      </c>
      <c r="E17" s="62">
        <v>1</v>
      </c>
      <c r="F17" s="63"/>
      <c r="H17" s="5"/>
      <c r="I17" s="5">
        <f>IF(OR(D17&gt;D15,D17&gt;D16),"Er","")</f>
      </c>
      <c r="J17" s="5">
        <f>IF(OR(E17&gt;E15,E17&gt;E16),"Er","")</f>
      </c>
      <c r="K17" s="5">
        <f>IF(OR(F17&gt;F15,F17&gt;F16),"Er","")</f>
      </c>
    </row>
    <row r="18" spans="2:11" ht="15.75">
      <c r="B18" s="117" t="s">
        <v>117</v>
      </c>
      <c r="C18" s="82">
        <f t="shared" si="0"/>
        <v>8</v>
      </c>
      <c r="D18" s="102">
        <v>8</v>
      </c>
      <c r="E18" s="64"/>
      <c r="F18" s="65"/>
      <c r="H18" s="5"/>
      <c r="I18" s="5">
        <f>IF(OR(D18&lt;D19,D18&lt;D20,D18&lt;D21),"Er","")</f>
      </c>
      <c r="J18" s="5">
        <f>IF(OR(E18&lt;E19,E18&lt;E20,E18&lt;E21),"Er","")</f>
      </c>
      <c r="K18" s="5">
        <f>IF(OR(F18&lt;F19,F18&lt;F20,F18&lt;F21),"Er","")</f>
      </c>
    </row>
    <row r="19" spans="2:11" ht="15.75">
      <c r="B19" s="114" t="s">
        <v>113</v>
      </c>
      <c r="C19" s="83">
        <f t="shared" si="0"/>
        <v>1</v>
      </c>
      <c r="D19" s="108">
        <v>1</v>
      </c>
      <c r="E19" s="55"/>
      <c r="F19" s="57"/>
      <c r="H19" s="5"/>
      <c r="I19" s="5">
        <f>IF(OR(D19&gt;D18,D19&lt;D21),"Er","")</f>
      </c>
      <c r="J19" s="5">
        <f>IF(OR(E19&gt;E18,E19&lt;E21),"Er","")</f>
      </c>
      <c r="K19" s="5">
        <f>IF(OR(F19&gt;F18,F19&lt;F21),"Er","")</f>
      </c>
    </row>
    <row r="20" spans="2:11" ht="15.75">
      <c r="B20" s="115" t="s">
        <v>114</v>
      </c>
      <c r="C20" s="83">
        <f t="shared" si="0"/>
        <v>5</v>
      </c>
      <c r="D20" s="108">
        <v>5</v>
      </c>
      <c r="E20" s="55"/>
      <c r="F20" s="57"/>
      <c r="H20" s="5"/>
      <c r="I20" s="5">
        <f>IF(OR(D20&gt;D18,D20&lt;D21),"Er","")</f>
      </c>
      <c r="J20" s="5">
        <f>IF(OR(E20&gt;E18,E20&lt;E21),"Er","")</f>
      </c>
      <c r="K20" s="5">
        <f>IF(OR(F20&gt;F18,F20&lt;F21),"Er","")</f>
      </c>
    </row>
    <row r="21" spans="2:11" ht="15.75">
      <c r="B21" s="116" t="s">
        <v>115</v>
      </c>
      <c r="C21" s="84">
        <f t="shared" si="0"/>
        <v>1</v>
      </c>
      <c r="D21" s="109">
        <v>1</v>
      </c>
      <c r="E21" s="62"/>
      <c r="F21" s="63"/>
      <c r="H21" s="5"/>
      <c r="I21" s="5">
        <f>IF(OR(D21&gt;D19,D21&gt;D20),"Er","")</f>
      </c>
      <c r="J21" s="5">
        <f>IF(OR(E21&gt;E19,E21&gt;E20),"Er","")</f>
      </c>
      <c r="K21" s="5">
        <f>IF(OR(F21&gt;F19,F21&gt;F20),"Er","")</f>
      </c>
    </row>
    <row r="22" spans="2:11" ht="15.75">
      <c r="B22" s="121" t="s">
        <v>55</v>
      </c>
      <c r="C22" s="82">
        <f t="shared" si="0"/>
        <v>1436</v>
      </c>
      <c r="D22" s="77">
        <f>SUM(D23,D27,D31,D35,D39)</f>
        <v>560</v>
      </c>
      <c r="E22" s="77">
        <f>SUM(E23,E27,E31,E35,E39)</f>
        <v>441</v>
      </c>
      <c r="F22" s="79">
        <f>SUM(F23,F27,F31,F35,F39)</f>
        <v>435</v>
      </c>
      <c r="G22" s="1">
        <f>SUM(G23,G27,G31,G35,G39)</f>
        <v>0</v>
      </c>
      <c r="H22" s="5"/>
      <c r="I22" s="5"/>
      <c r="J22" s="5"/>
      <c r="K22" s="5"/>
    </row>
    <row r="23" spans="2:11" ht="15.75">
      <c r="B23" s="113" t="s">
        <v>118</v>
      </c>
      <c r="C23" s="82">
        <f t="shared" si="0"/>
        <v>27</v>
      </c>
      <c r="D23" s="102">
        <v>10</v>
      </c>
      <c r="E23" s="64">
        <v>11</v>
      </c>
      <c r="F23" s="65">
        <v>6</v>
      </c>
      <c r="H23" s="5"/>
      <c r="I23" s="5">
        <f>IF(OR(D23&lt;D24,D23&lt;D25,D23&lt;D26),"Er","")</f>
      </c>
      <c r="J23" s="5">
        <f>IF(OR(E23&lt;E24,E23&lt;E25,E23&lt;E26),"Er","")</f>
      </c>
      <c r="K23" s="5">
        <f>IF(OR(F23&lt;F24,F23&lt;F25,F23&lt;F26),"Er","")</f>
      </c>
    </row>
    <row r="24" spans="2:11" ht="15.75">
      <c r="B24" s="114" t="s">
        <v>113</v>
      </c>
      <c r="C24" s="83">
        <f t="shared" si="0"/>
        <v>21</v>
      </c>
      <c r="D24" s="103">
        <v>6</v>
      </c>
      <c r="E24" s="104">
        <v>11</v>
      </c>
      <c r="F24" s="94">
        <v>4</v>
      </c>
      <c r="H24" s="5"/>
      <c r="I24" s="5">
        <f>IF(OR(D24&gt;D23,D24&lt;D26),"Er","")</f>
      </c>
      <c r="J24" s="5">
        <f>IF(OR(E24&gt;E23,E24&lt;E26),"Er","")</f>
      </c>
      <c r="K24" s="5">
        <f>IF(OR(F24&gt;F23,F24&lt;F26),"Er","")</f>
      </c>
    </row>
    <row r="25" spans="2:11" ht="15.75">
      <c r="B25" s="115" t="s">
        <v>114</v>
      </c>
      <c r="C25" s="83">
        <f t="shared" si="0"/>
        <v>1</v>
      </c>
      <c r="D25" s="103"/>
      <c r="E25" s="104"/>
      <c r="F25" s="94">
        <v>1</v>
      </c>
      <c r="H25" s="5"/>
      <c r="I25" s="5">
        <f>IF(OR(D25&gt;D23,D25&lt;D26),"Er","")</f>
      </c>
      <c r="J25" s="5">
        <f>IF(OR(E25&gt;E23,E25&lt;E26),"Er","")</f>
      </c>
      <c r="K25" s="5">
        <f>IF(OR(F25&gt;F23,F25&lt;F26),"Er","")</f>
      </c>
    </row>
    <row r="26" spans="2:11" ht="15.75">
      <c r="B26" s="116" t="s">
        <v>115</v>
      </c>
      <c r="C26" s="84">
        <f t="shared" si="0"/>
        <v>1</v>
      </c>
      <c r="D26" s="105"/>
      <c r="E26" s="106"/>
      <c r="F26" s="107">
        <v>1</v>
      </c>
      <c r="H26" s="5"/>
      <c r="I26" s="5">
        <f>IF(OR(D26&gt;D24,D26&gt;D25),"Er","")</f>
      </c>
      <c r="J26" s="5">
        <f>IF(OR(E26&gt;E24,E26&gt;E25),"Er","")</f>
      </c>
      <c r="K26" s="5">
        <f>IF(OR(F26&gt;F24,F26&gt;F25),"Er","")</f>
      </c>
    </row>
    <row r="27" spans="2:11" ht="15.75">
      <c r="B27" s="117" t="s">
        <v>70</v>
      </c>
      <c r="C27" s="97">
        <f t="shared" si="0"/>
        <v>620</v>
      </c>
      <c r="D27" s="102">
        <v>179</v>
      </c>
      <c r="E27" s="64">
        <v>150</v>
      </c>
      <c r="F27" s="65">
        <v>291</v>
      </c>
      <c r="H27" s="5"/>
      <c r="I27" s="5">
        <f>IF(OR(D27&lt;D28,D27&lt;D29,D27&lt;D30),"Er","")</f>
      </c>
      <c r="J27" s="5">
        <f>IF(OR(E27&lt;E28,E27&lt;E29,E27&lt;E30),"Er","")</f>
      </c>
      <c r="K27" s="5">
        <f>IF(OR(F27&lt;F28,F27&lt;F29,F27&lt;F30),"Er","")</f>
      </c>
    </row>
    <row r="28" spans="2:11" ht="15.75">
      <c r="B28" s="114" t="s">
        <v>113</v>
      </c>
      <c r="C28" s="83">
        <f t="shared" si="0"/>
        <v>434</v>
      </c>
      <c r="D28" s="108">
        <v>118</v>
      </c>
      <c r="E28" s="55">
        <v>107</v>
      </c>
      <c r="F28" s="57">
        <v>209</v>
      </c>
      <c r="H28" s="5"/>
      <c r="I28" s="5">
        <f>IF(OR(D28&gt;D27,D28&lt;D30),"Er","")</f>
      </c>
      <c r="J28" s="5">
        <f>IF(OR(E28&gt;E27,E28&lt;E30),"Er","")</f>
      </c>
      <c r="K28" s="5">
        <f>IF(OR(F28&gt;F27,F28&lt;F30),"Er","")</f>
      </c>
    </row>
    <row r="29" spans="2:11" ht="15.75">
      <c r="B29" s="115" t="s">
        <v>114</v>
      </c>
      <c r="C29" s="83">
        <f t="shared" si="0"/>
        <v>105</v>
      </c>
      <c r="D29" s="108">
        <v>26</v>
      </c>
      <c r="E29" s="55">
        <v>27</v>
      </c>
      <c r="F29" s="57">
        <v>52</v>
      </c>
      <c r="H29" s="5"/>
      <c r="I29" s="5">
        <f>IF(OR(D29&gt;D27,D29&lt;D30),"Er","")</f>
      </c>
      <c r="J29" s="5">
        <f>IF(OR(E29&gt;E27,E29&lt;E30),"Er","")</f>
      </c>
      <c r="K29" s="5">
        <f>IF(OR(F29&gt;F27,F29&lt;F30),"Er","")</f>
      </c>
    </row>
    <row r="30" spans="2:11" ht="15.75">
      <c r="B30" s="116" t="s">
        <v>115</v>
      </c>
      <c r="C30" s="84">
        <f t="shared" si="0"/>
        <v>81</v>
      </c>
      <c r="D30" s="109">
        <v>18</v>
      </c>
      <c r="E30" s="62">
        <v>22</v>
      </c>
      <c r="F30" s="63">
        <v>41</v>
      </c>
      <c r="H30" s="5"/>
      <c r="I30" s="5">
        <f>IF(OR(D30&gt;D28,D30&gt;D29),"Er","")</f>
      </c>
      <c r="J30" s="5">
        <f>IF(OR(E30&gt;E28,E30&gt;E29),"Er","")</f>
      </c>
      <c r="K30" s="5">
        <f>IF(OR(F30&gt;F28,F30&gt;F29),"Er","")</f>
      </c>
    </row>
    <row r="31" spans="2:11" ht="15.75">
      <c r="B31" s="117" t="s">
        <v>71</v>
      </c>
      <c r="C31" s="82">
        <f t="shared" si="0"/>
        <v>664</v>
      </c>
      <c r="D31" s="102">
        <v>266</v>
      </c>
      <c r="E31" s="64">
        <v>260</v>
      </c>
      <c r="F31" s="65">
        <v>138</v>
      </c>
      <c r="H31" s="5"/>
      <c r="I31" s="5">
        <f>IF(OR(D31&lt;D32,D31&lt;D33,D31&lt;D34),"Er","")</f>
      </c>
      <c r="J31" s="5">
        <f>IF(OR(E31&lt;E32,E31&lt;E33,E31&lt;E34),"Er","")</f>
      </c>
      <c r="K31" s="5">
        <f>IF(OR(F31&lt;F32,F31&lt;F33,F31&lt;F34),"Er","")</f>
      </c>
    </row>
    <row r="32" spans="2:11" ht="15.75">
      <c r="B32" s="114" t="s">
        <v>113</v>
      </c>
      <c r="C32" s="83">
        <f t="shared" si="0"/>
        <v>384</v>
      </c>
      <c r="D32" s="108">
        <v>150</v>
      </c>
      <c r="E32" s="55">
        <v>156</v>
      </c>
      <c r="F32" s="57">
        <v>78</v>
      </c>
      <c r="H32" s="5"/>
      <c r="I32" s="5">
        <f>IF(OR(D32&gt;D31,D32&lt;D34),"Er","")</f>
      </c>
      <c r="J32" s="5">
        <f>IF(OR(E32&gt;E31,E32&lt;E34),"Er","")</f>
      </c>
      <c r="K32" s="5">
        <f>IF(OR(F32&gt;F31,F32&lt;F34),"Er","")</f>
      </c>
    </row>
    <row r="33" spans="2:11" ht="15.75">
      <c r="B33" s="115" t="s">
        <v>114</v>
      </c>
      <c r="C33" s="83">
        <f t="shared" si="0"/>
        <v>217</v>
      </c>
      <c r="D33" s="108">
        <v>92</v>
      </c>
      <c r="E33" s="55">
        <v>79</v>
      </c>
      <c r="F33" s="57">
        <v>46</v>
      </c>
      <c r="H33" s="5"/>
      <c r="I33" s="5">
        <f>IF(OR(D33&gt;D31,D33&lt;D34),"Er","")</f>
      </c>
      <c r="J33" s="5">
        <f>IF(OR(E33&gt;E31,E33&lt;E34),"Er","")</f>
      </c>
      <c r="K33" s="5">
        <f>IF(OR(F33&gt;F31,F33&lt;F34),"Er","")</f>
      </c>
    </row>
    <row r="34" spans="2:11" ht="15.75">
      <c r="B34" s="116" t="s">
        <v>115</v>
      </c>
      <c r="C34" s="84">
        <f t="shared" si="0"/>
        <v>151</v>
      </c>
      <c r="D34" s="109">
        <v>64</v>
      </c>
      <c r="E34" s="62">
        <v>53</v>
      </c>
      <c r="F34" s="63">
        <v>34</v>
      </c>
      <c r="H34" s="5"/>
      <c r="I34" s="5">
        <f>IF(OR(D34&gt;D32,D34&gt;D33),"Er","")</f>
      </c>
      <c r="J34" s="5">
        <f>IF(OR(E34&gt;E32,E34&gt;E33),"Er","")</f>
      </c>
      <c r="K34" s="5">
        <f>IF(OR(F34&gt;F32,F34&gt;F33),"Er","")</f>
      </c>
    </row>
    <row r="35" spans="2:11" ht="15.75">
      <c r="B35" s="117" t="s">
        <v>117</v>
      </c>
      <c r="C35" s="82">
        <f t="shared" si="0"/>
        <v>116</v>
      </c>
      <c r="D35" s="102">
        <v>97</v>
      </c>
      <c r="E35" s="64">
        <v>19</v>
      </c>
      <c r="F35" s="65"/>
      <c r="H35" s="5"/>
      <c r="I35" s="5">
        <f>IF(OR(D35&lt;D36,D35&lt;D37,D35&lt;D38),"Er","")</f>
      </c>
      <c r="J35" s="5">
        <f>IF(OR(E35&lt;E36,E35&lt;E37,E35&lt;E38),"Er","")</f>
      </c>
      <c r="K35" s="5">
        <f>IF(OR(F35&lt;F36,F35&lt;F37,F35&lt;F38),"Er","")</f>
      </c>
    </row>
    <row r="36" spans="2:11" ht="15.75">
      <c r="B36" s="114" t="s">
        <v>113</v>
      </c>
      <c r="C36" s="83">
        <f t="shared" si="0"/>
        <v>42</v>
      </c>
      <c r="D36" s="108">
        <v>32</v>
      </c>
      <c r="E36" s="55">
        <v>10</v>
      </c>
      <c r="F36" s="57"/>
      <c r="H36" s="5"/>
      <c r="I36" s="5">
        <f>IF(OR(D36&gt;D35,D36&lt;D38),"Er","")</f>
      </c>
      <c r="J36" s="5">
        <f>IF(OR(E36&gt;E35,E36&lt;E38),"Er","")</f>
      </c>
      <c r="K36" s="5">
        <f>IF(OR(F36&gt;F35,F36&lt;F38),"Er","")</f>
      </c>
    </row>
    <row r="37" spans="2:11" ht="15.75">
      <c r="B37" s="115" t="s">
        <v>114</v>
      </c>
      <c r="C37" s="83">
        <f t="shared" si="0"/>
        <v>66</v>
      </c>
      <c r="D37" s="108">
        <v>56</v>
      </c>
      <c r="E37" s="55">
        <v>10</v>
      </c>
      <c r="F37" s="57"/>
      <c r="H37" s="5"/>
      <c r="I37" s="5">
        <f>IF(OR(D37&gt;D35,D37&lt;D38),"Er","")</f>
      </c>
      <c r="J37" s="5">
        <f>IF(OR(E37&gt;E35,E37&lt;E38),"Er","")</f>
      </c>
      <c r="K37" s="5">
        <f>IF(OR(F37&gt;F35,F37&lt;F38),"Er","")</f>
      </c>
    </row>
    <row r="38" spans="2:11" ht="15.75">
      <c r="B38" s="116" t="s">
        <v>115</v>
      </c>
      <c r="C38" s="84">
        <f t="shared" si="0"/>
        <v>30</v>
      </c>
      <c r="D38" s="109">
        <v>25</v>
      </c>
      <c r="E38" s="62">
        <v>5</v>
      </c>
      <c r="F38" s="63"/>
      <c r="H38" s="5"/>
      <c r="I38" s="5">
        <f>IF(OR(D38&gt;D36,D38&gt;D37),"Er","")</f>
      </c>
      <c r="J38" s="5">
        <f>IF(OR(E38&gt;E36,E38&gt;E37),"Er","")</f>
      </c>
      <c r="K38" s="5">
        <f>IF(OR(F38&gt;F36,F38&gt;F37),"Er","")</f>
      </c>
    </row>
    <row r="39" spans="2:11" ht="15.75">
      <c r="B39" s="117" t="s">
        <v>72</v>
      </c>
      <c r="C39" s="82">
        <f t="shared" si="0"/>
        <v>9</v>
      </c>
      <c r="D39" s="102">
        <v>8</v>
      </c>
      <c r="E39" s="64">
        <v>1</v>
      </c>
      <c r="F39" s="65"/>
      <c r="H39" s="5"/>
      <c r="I39" s="5">
        <f>IF(OR(D39&lt;D40,D39&lt;D41,D39&lt;D42),"Er","")</f>
      </c>
      <c r="J39" s="5">
        <f>IF(OR(E39&lt;E40,E39&lt;E41,E39&lt;E42),"Er","")</f>
      </c>
      <c r="K39" s="5">
        <f>IF(OR(F39&lt;F40,F39&lt;F41,F39&lt;F42),"Er","")</f>
      </c>
    </row>
    <row r="40" spans="2:11" ht="15.75">
      <c r="B40" s="114" t="s">
        <v>113</v>
      </c>
      <c r="C40" s="83">
        <f t="shared" si="0"/>
        <v>1</v>
      </c>
      <c r="D40" s="110"/>
      <c r="E40" s="60">
        <v>1</v>
      </c>
      <c r="F40" s="61"/>
      <c r="H40" s="5"/>
      <c r="I40" s="5">
        <f>IF(OR(D40&gt;D39,D40&lt;D42),"Er","")</f>
      </c>
      <c r="J40" s="5">
        <f>IF(OR(E40&gt;E39,E40&lt;E42),"Er","")</f>
      </c>
      <c r="K40" s="5">
        <f>IF(OR(F40&gt;F39,F40&lt;F42),"Er","")</f>
      </c>
    </row>
    <row r="41" spans="2:11" ht="15.75">
      <c r="B41" s="115" t="s">
        <v>114</v>
      </c>
      <c r="C41" s="83">
        <f t="shared" si="0"/>
        <v>6</v>
      </c>
      <c r="D41" s="110">
        <v>6</v>
      </c>
      <c r="E41" s="60"/>
      <c r="F41" s="61"/>
      <c r="H41" s="5"/>
      <c r="I41" s="5">
        <f>IF(OR(D41&gt;D39,D41&lt;D42),"Er","")</f>
      </c>
      <c r="J41" s="5">
        <f>IF(OR(E41&gt;E39,E41&lt;E42),"Er","")</f>
      </c>
      <c r="K41" s="5">
        <f>IF(OR(F41&gt;F39,F41&lt;F42),"Er","")</f>
      </c>
    </row>
    <row r="42" spans="2:11" ht="15.75">
      <c r="B42" s="118" t="s">
        <v>115</v>
      </c>
      <c r="C42" s="84">
        <f t="shared" si="0"/>
        <v>0</v>
      </c>
      <c r="D42" s="109"/>
      <c r="E42" s="60"/>
      <c r="F42" s="61"/>
      <c r="H42" s="5"/>
      <c r="I42" s="5">
        <f>IF(OR(D42&gt;D40,D42&gt;D41),"Er","")</f>
      </c>
      <c r="J42" s="5">
        <f>IF(OR(E42&gt;E40,E42&gt;E41),"Er","")</f>
      </c>
      <c r="K42" s="5">
        <f>IF(OR(F42&gt;F40,F42&gt;F41),"Er","")</f>
      </c>
    </row>
    <row r="43" spans="2:11" ht="15.75">
      <c r="B43" s="122" t="s">
        <v>175</v>
      </c>
      <c r="C43" s="120">
        <f>SUM(D43:F43)</f>
        <v>0</v>
      </c>
      <c r="D43" s="68"/>
      <c r="E43" s="68"/>
      <c r="F43" s="179"/>
      <c r="H43" s="5">
        <f>IF(C43&gt;HocSinh_THPT!C5,"Er","")</f>
      </c>
      <c r="I43" s="5">
        <f>IF(D43&gt;HocSinh_THPT!D5,"Er","")</f>
      </c>
      <c r="J43" s="5">
        <f>IF(E43&gt;HocSinh_THPT!E5,"Er","")</f>
      </c>
      <c r="K43" s="5">
        <f>IF(F43&gt;HocSinh_THPT!F5,"Er","")</f>
      </c>
    </row>
    <row r="44" spans="2:11" ht="15.75">
      <c r="B44" s="119" t="s">
        <v>113</v>
      </c>
      <c r="C44" s="82">
        <f>SUM(D44:F44)</f>
        <v>0</v>
      </c>
      <c r="D44" s="111"/>
      <c r="E44" s="112"/>
      <c r="F44" s="65"/>
      <c r="H44" s="5"/>
      <c r="I44" s="5">
        <f>IF(OR(D44&gt;D43,D44&lt;D46),"Er","")</f>
      </c>
      <c r="J44" s="5">
        <f>IF(OR(E44&gt;E43,E44&lt;E46),"Er","")</f>
      </c>
      <c r="K44" s="5">
        <f>IF(OR(F44&gt;F43,F44&lt;F46),"Er","")</f>
      </c>
    </row>
    <row r="45" spans="2:11" ht="15.75">
      <c r="B45" s="115" t="s">
        <v>114</v>
      </c>
      <c r="C45" s="83">
        <f>SUM(D45:F45)</f>
        <v>0</v>
      </c>
      <c r="D45" s="110"/>
      <c r="E45" s="60"/>
      <c r="F45" s="61"/>
      <c r="H45" s="5"/>
      <c r="I45" s="5">
        <f>IF(OR(D45&gt;D43,D45&lt;D46),"Er","")</f>
      </c>
      <c r="J45" s="5">
        <f>IF(OR(E45&gt;E43,E45&lt;E46),"Er","")</f>
      </c>
      <c r="K45" s="5">
        <f>IF(OR(F45&gt;F43,F45&lt;F46),"Er","")</f>
      </c>
    </row>
    <row r="46" spans="2:11" ht="16.5" thickBot="1">
      <c r="B46" s="118" t="s">
        <v>115</v>
      </c>
      <c r="C46" s="85">
        <f>SUM(D46:F46)</f>
        <v>0</v>
      </c>
      <c r="D46" s="109"/>
      <c r="E46" s="60"/>
      <c r="F46" s="61"/>
      <c r="H46" s="5"/>
      <c r="I46" s="5">
        <f>IF(OR(D46&gt;D44,D46&gt;D45),"Er","")</f>
      </c>
      <c r="J46" s="5">
        <f>IF(OR(E46&gt;E44,E46&gt;E45),"Er","")</f>
      </c>
      <c r="K46" s="5">
        <f>IF(OR(F46&gt;F44,F46&gt;F45),"Er","")</f>
      </c>
    </row>
    <row r="47" spans="2:11" s="9" customFormat="1" ht="16.5" thickBot="1">
      <c r="B47" s="46"/>
      <c r="D47" s="46"/>
      <c r="E47" s="46"/>
      <c r="F47" s="46"/>
      <c r="H47" s="29"/>
      <c r="I47" s="29"/>
      <c r="J47" s="29"/>
      <c r="K47" s="29"/>
    </row>
    <row r="48" spans="2:11" s="9" customFormat="1" ht="15.75">
      <c r="B48" s="123" t="s">
        <v>33</v>
      </c>
      <c r="C48" s="124">
        <f>SUM(C49,C52:C53)</f>
        <v>1435</v>
      </c>
      <c r="D48" s="125">
        <f>SUM(D49,D52:D53)</f>
        <v>559</v>
      </c>
      <c r="E48" s="125">
        <f>SUM(E49,E52:E53)</f>
        <v>441</v>
      </c>
      <c r="F48" s="126">
        <f>SUM(F49,F52:F53)</f>
        <v>435</v>
      </c>
      <c r="H48" s="30">
        <f>IF(AND(C48&lt;&gt;0,C48&gt;SUM(C5,C43)),"Er","")</f>
      </c>
      <c r="I48" s="30">
        <f>IF(AND(D48&lt;&gt;0,D48&gt;SUM(D5,D43)),"Er","")</f>
      </c>
      <c r="J48" s="30">
        <f>IF(AND(E48&lt;&gt;0,E48&gt;SUM(E5,E43)),"Er","")</f>
      </c>
      <c r="K48" s="30">
        <f>IF(AND(F48&lt;&gt;0,F48&gt;SUM(F5,F43)),"Er","")</f>
      </c>
    </row>
    <row r="49" spans="2:11" s="9" customFormat="1" ht="15.75">
      <c r="B49" s="128" t="s">
        <v>34</v>
      </c>
      <c r="C49" s="97">
        <f>SUM(D49:F49)</f>
        <v>1310</v>
      </c>
      <c r="D49" s="64">
        <v>454</v>
      </c>
      <c r="E49" s="112">
        <v>421</v>
      </c>
      <c r="F49" s="127">
        <v>435</v>
      </c>
      <c r="H49" s="30">
        <f>IF(OR(AND(C49&lt;SUM(C50:C51),C49&lt;&gt;0),C49&gt;C48),"Er","")</f>
      </c>
      <c r="I49" s="30">
        <f>IF(OR(AND(D49&lt;SUM(D50:D51),D49&lt;&gt;0),D49&gt;D48),"Er","")</f>
      </c>
      <c r="J49" s="30">
        <f>IF(OR(AND(E49&lt;SUM(E50:E51),E49&lt;&gt;0),E49&gt;E48),"Er","")</f>
      </c>
      <c r="K49" s="30">
        <f>IF(OR(AND(F49&lt;SUM(F50:F51),F49&lt;&gt;0),F49&gt;F48),"Er","")</f>
      </c>
    </row>
    <row r="50" spans="2:11" s="9" customFormat="1" ht="15.75">
      <c r="B50" s="91" t="s">
        <v>79</v>
      </c>
      <c r="C50" s="97">
        <f>SUM(D50:F50)</f>
        <v>27</v>
      </c>
      <c r="D50" s="60">
        <v>10</v>
      </c>
      <c r="E50" s="60">
        <v>11</v>
      </c>
      <c r="F50" s="61">
        <v>6</v>
      </c>
      <c r="H50" s="30">
        <f>IF(C50&gt;C49,"Er","")</f>
      </c>
      <c r="I50" s="30">
        <f>IF(D50&gt;D49,"Er","")</f>
      </c>
      <c r="J50" s="30">
        <f>IF(E50&gt;E49,"Er","")</f>
      </c>
      <c r="K50" s="30">
        <f>IF(F50&gt;F49,"Er","")</f>
      </c>
    </row>
    <row r="51" spans="2:11" s="9" customFormat="1" ht="15.75">
      <c r="B51" s="129" t="s">
        <v>78</v>
      </c>
      <c r="C51" s="97">
        <f>SUM(D51:F51)</f>
        <v>620</v>
      </c>
      <c r="D51" s="60">
        <v>179</v>
      </c>
      <c r="E51" s="60">
        <v>150</v>
      </c>
      <c r="F51" s="61">
        <v>291</v>
      </c>
      <c r="H51" s="30">
        <f>IF(C51&gt;C49,"Er","")</f>
      </c>
      <c r="I51" s="30">
        <f>IF(D51&gt;D49,"Er","")</f>
      </c>
      <c r="J51" s="30">
        <f>IF(E51&gt;E49,"Er","")</f>
      </c>
      <c r="K51" s="30">
        <f>IF(F51&gt;F49,"Er","")</f>
      </c>
    </row>
    <row r="52" spans="2:11" s="9" customFormat="1" ht="15.75">
      <c r="B52" s="91" t="s">
        <v>35</v>
      </c>
      <c r="C52" s="83">
        <f>SUM(D52:F52)</f>
        <v>113</v>
      </c>
      <c r="D52" s="60">
        <v>94</v>
      </c>
      <c r="E52" s="60">
        <v>19</v>
      </c>
      <c r="F52" s="61"/>
      <c r="H52" s="30">
        <f>IF(OR(C52&gt;C48,C52&gt;C22),"Er","")</f>
      </c>
      <c r="I52" s="30">
        <f>IF(OR(D52&gt;D48,D52&gt;D22),"Er","")</f>
      </c>
      <c r="J52" s="30">
        <f>IF(OR(E52&gt;E48,E52&gt;E22),"Er","")</f>
      </c>
      <c r="K52" s="30">
        <f>IF(OR(F52&gt;F48,F52&gt;F22),"Er","")</f>
      </c>
    </row>
    <row r="53" spans="2:11" s="9" customFormat="1" ht="16.5" thickBot="1">
      <c r="B53" s="92" t="s">
        <v>36</v>
      </c>
      <c r="C53" s="85">
        <f>SUM(D53:F53)</f>
        <v>12</v>
      </c>
      <c r="D53" s="66">
        <v>11</v>
      </c>
      <c r="E53" s="66">
        <v>1</v>
      </c>
      <c r="F53" s="67"/>
      <c r="H53" s="30">
        <f>IF(OR(C53&gt;C48,C53&gt;C22),"Er","")</f>
      </c>
      <c r="I53" s="30">
        <f>IF(OR(D53&gt;D48,D53&gt;D22),"Er","")</f>
      </c>
      <c r="J53" s="30">
        <f>IF(OR(E53&gt;E48,E53&gt;E22),"Er","")</f>
      </c>
      <c r="K53" s="30">
        <f>IF(OR(F53&gt;F48,F53&gt;F22),"Er","")</f>
      </c>
    </row>
    <row r="54" spans="8:11" s="9" customFormat="1" ht="15.75">
      <c r="H54" s="29"/>
      <c r="I54" s="29"/>
      <c r="J54" s="29"/>
      <c r="K54" s="29"/>
    </row>
  </sheetData>
  <sheetProtection/>
  <mergeCells count="3">
    <mergeCell ref="B3:B4"/>
    <mergeCell ref="C3:C4"/>
    <mergeCell ref="D3:F3"/>
  </mergeCells>
  <dataValidations count="3">
    <dataValidation allowBlank="1" errorTitle="Lçi nhËp d÷ liÖu" error="ChØ nhËp d÷ liÖu kiÓu sè, kh«ng nhËp ch÷." sqref="D22:F22 D5:F5 D43:F43 D48:F48"/>
    <dataValidation allowBlank="1" showInputMessage="1" showErrorMessage="1" errorTitle="Lçi nhËp d÷ liÖu" error="ChØ nhËp d÷ liÖu kiÓu sè, kh«ng nhËp ch÷." sqref="C48:C53 C5:C46"/>
    <dataValidation type="whole" allowBlank="1" showErrorMessage="1" errorTitle="Lỗi nhập dữ liệu" error="Chỉ nhập dữ liệu số tối đa 2000" sqref="D44:F46 D49:F53 D23:F42 D6:F21">
      <formula1>0</formula1>
      <formula2>2000</formula2>
    </dataValidation>
  </dataValidations>
  <printOptions/>
  <pageMargins left="0.7480314960629921" right="0.2362204724409449" top="0.5118110236220472" bottom="0.5118110236220472" header="0" footer="0.2362204724409449"/>
  <pageSetup horizontalDpi="600" verticalDpi="600" orientation="portrait" paperSize="9" r:id="rId1"/>
  <headerFooter alignWithMargins="0">
    <oddFooter>&amp;L&amp;"Times New Roman,Regular"&amp;10Phiên bản 4.0.1&amp;C&amp;"Times New Roman,Regular"&amp;10Cuối năm&amp;R&amp;"Times New Roman,Regular"&amp;10&amp;A.&amp;P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1:M99"/>
  <sheetViews>
    <sheetView showGridLines="0" showZeros="0" zoomScalePageLayoutView="0" workbookViewId="0" topLeftCell="A1">
      <selection activeCell="E91" sqref="E91"/>
    </sheetView>
  </sheetViews>
  <sheetFormatPr defaultColWidth="8.796875" defaultRowHeight="15"/>
  <cols>
    <col min="1" max="1" width="1.1015625" style="8" customWidth="1"/>
    <col min="2" max="2" width="32.59765625" style="8" customWidth="1"/>
    <col min="3" max="3" width="10.59765625" style="8" customWidth="1"/>
    <col min="4" max="6" width="9.59765625" style="8" customWidth="1"/>
    <col min="7" max="7" width="1.203125" style="0" customWidth="1"/>
    <col min="8" max="11" width="2.59765625" style="0" customWidth="1"/>
    <col min="12" max="13" width="8.8984375" style="0" customWidth="1"/>
    <col min="14" max="16384" width="9" style="8" customWidth="1"/>
  </cols>
  <sheetData>
    <row r="1" spans="2:6" ht="18.75">
      <c r="B1" s="6" t="s">
        <v>77</v>
      </c>
      <c r="C1" s="6"/>
      <c r="D1" s="6"/>
      <c r="E1" s="7"/>
      <c r="F1" s="7"/>
    </row>
    <row r="2" ht="4.5" customHeight="1" thickBot="1"/>
    <row r="3" spans="2:6" ht="15.75">
      <c r="B3" s="349" t="s">
        <v>37</v>
      </c>
      <c r="C3" s="351" t="s">
        <v>18</v>
      </c>
      <c r="D3" s="332" t="s">
        <v>0</v>
      </c>
      <c r="E3" s="333"/>
      <c r="F3" s="334"/>
    </row>
    <row r="4" spans="2:6" ht="15.75">
      <c r="B4" s="350"/>
      <c r="C4" s="352"/>
      <c r="D4" s="10" t="s">
        <v>21</v>
      </c>
      <c r="E4" s="10" t="s">
        <v>22</v>
      </c>
      <c r="F4" s="11" t="s">
        <v>23</v>
      </c>
    </row>
    <row r="5" spans="2:6" ht="15.75">
      <c r="B5" s="99" t="s">
        <v>56</v>
      </c>
      <c r="C5" s="73">
        <f aca="true" t="shared" si="0" ref="C5:C68">SUM(D5:F5)</f>
        <v>1436</v>
      </c>
      <c r="D5" s="100">
        <f>SUM(D6:D11)</f>
        <v>560</v>
      </c>
      <c r="E5" s="101">
        <f>SUM(E6:E11)</f>
        <v>441</v>
      </c>
      <c r="F5" s="75">
        <f>SUM(F6:F11)</f>
        <v>435</v>
      </c>
    </row>
    <row r="6" spans="2:6" ht="15.75">
      <c r="B6" s="90" t="s">
        <v>38</v>
      </c>
      <c r="C6" s="97">
        <f t="shared" si="0"/>
        <v>183</v>
      </c>
      <c r="D6" s="93">
        <v>60</v>
      </c>
      <c r="E6" s="93">
        <v>32</v>
      </c>
      <c r="F6" s="94">
        <v>91</v>
      </c>
    </row>
    <row r="7" spans="2:6" ht="15.75">
      <c r="B7" s="91" t="s">
        <v>29</v>
      </c>
      <c r="C7" s="83">
        <f t="shared" si="0"/>
        <v>468</v>
      </c>
      <c r="D7" s="95">
        <v>136</v>
      </c>
      <c r="E7" s="95">
        <v>127</v>
      </c>
      <c r="F7" s="57">
        <v>205</v>
      </c>
    </row>
    <row r="8" spans="2:6" ht="15.75">
      <c r="B8" s="91" t="s">
        <v>30</v>
      </c>
      <c r="C8" s="83">
        <f t="shared" si="0"/>
        <v>521</v>
      </c>
      <c r="D8" s="95">
        <v>198</v>
      </c>
      <c r="E8" s="95">
        <v>193</v>
      </c>
      <c r="F8" s="57">
        <v>130</v>
      </c>
    </row>
    <row r="9" spans="2:6" ht="15.75">
      <c r="B9" s="91" t="s">
        <v>31</v>
      </c>
      <c r="C9" s="83">
        <f t="shared" si="0"/>
        <v>222</v>
      </c>
      <c r="D9" s="95">
        <v>127</v>
      </c>
      <c r="E9" s="95">
        <v>86</v>
      </c>
      <c r="F9" s="57">
        <v>9</v>
      </c>
    </row>
    <row r="10" spans="2:6" ht="15.75">
      <c r="B10" s="91" t="s">
        <v>32</v>
      </c>
      <c r="C10" s="83">
        <f t="shared" si="0"/>
        <v>42</v>
      </c>
      <c r="D10" s="95">
        <v>39</v>
      </c>
      <c r="E10" s="95">
        <v>3</v>
      </c>
      <c r="F10" s="57"/>
    </row>
    <row r="11" spans="2:13" s="9" customFormat="1" ht="15.75">
      <c r="B11" s="91" t="s">
        <v>200</v>
      </c>
      <c r="C11" s="83">
        <f t="shared" si="0"/>
        <v>0</v>
      </c>
      <c r="D11" s="95"/>
      <c r="E11" s="95"/>
      <c r="F11" s="57"/>
      <c r="G11"/>
      <c r="H11"/>
      <c r="I11"/>
      <c r="J11"/>
      <c r="K11"/>
      <c r="L11"/>
      <c r="M11"/>
    </row>
    <row r="12" spans="2:6" ht="15.75">
      <c r="B12" s="99" t="s">
        <v>57</v>
      </c>
      <c r="C12" s="73">
        <f t="shared" si="0"/>
        <v>1436</v>
      </c>
      <c r="D12" s="100">
        <f>SUM(D13:D18)</f>
        <v>560</v>
      </c>
      <c r="E12" s="101">
        <f>SUM(E13:E18)</f>
        <v>441</v>
      </c>
      <c r="F12" s="75">
        <f>SUM(F13:F18)</f>
        <v>435</v>
      </c>
    </row>
    <row r="13" spans="2:6" ht="15.75">
      <c r="B13" s="90" t="s">
        <v>38</v>
      </c>
      <c r="C13" s="97">
        <f t="shared" si="0"/>
        <v>138</v>
      </c>
      <c r="D13" s="93">
        <v>42</v>
      </c>
      <c r="E13" s="93">
        <v>68</v>
      </c>
      <c r="F13" s="94">
        <v>28</v>
      </c>
    </row>
    <row r="14" spans="2:6" ht="15.75">
      <c r="B14" s="91" t="s">
        <v>29</v>
      </c>
      <c r="C14" s="83">
        <f t="shared" si="0"/>
        <v>492</v>
      </c>
      <c r="D14" s="95">
        <v>167</v>
      </c>
      <c r="E14" s="95">
        <v>148</v>
      </c>
      <c r="F14" s="57">
        <v>177</v>
      </c>
    </row>
    <row r="15" spans="2:6" ht="15.75">
      <c r="B15" s="91" t="s">
        <v>30</v>
      </c>
      <c r="C15" s="83">
        <f t="shared" si="0"/>
        <v>619</v>
      </c>
      <c r="D15" s="95">
        <v>211</v>
      </c>
      <c r="E15" s="95">
        <v>181</v>
      </c>
      <c r="F15" s="57">
        <v>227</v>
      </c>
    </row>
    <row r="16" spans="2:6" ht="15.75">
      <c r="B16" s="91" t="s">
        <v>31</v>
      </c>
      <c r="C16" s="83">
        <f t="shared" si="0"/>
        <v>166</v>
      </c>
      <c r="D16" s="95">
        <v>119</v>
      </c>
      <c r="E16" s="95">
        <v>44</v>
      </c>
      <c r="F16" s="57">
        <v>3</v>
      </c>
    </row>
    <row r="17" spans="2:6" ht="15.75">
      <c r="B17" s="91" t="s">
        <v>32</v>
      </c>
      <c r="C17" s="83">
        <f t="shared" si="0"/>
        <v>21</v>
      </c>
      <c r="D17" s="95">
        <v>21</v>
      </c>
      <c r="E17" s="95"/>
      <c r="F17" s="57"/>
    </row>
    <row r="18" spans="2:13" s="9" customFormat="1" ht="15.75">
      <c r="B18" s="91" t="s">
        <v>200</v>
      </c>
      <c r="C18" s="83">
        <f t="shared" si="0"/>
        <v>0</v>
      </c>
      <c r="D18" s="95"/>
      <c r="E18" s="95"/>
      <c r="F18" s="57"/>
      <c r="G18"/>
      <c r="H18"/>
      <c r="I18"/>
      <c r="J18"/>
      <c r="K18"/>
      <c r="L18"/>
      <c r="M18"/>
    </row>
    <row r="19" spans="2:6" ht="15.75">
      <c r="B19" s="99" t="s">
        <v>58</v>
      </c>
      <c r="C19" s="73">
        <f t="shared" si="0"/>
        <v>1436</v>
      </c>
      <c r="D19" s="100">
        <f>SUM(D20:D25)</f>
        <v>560</v>
      </c>
      <c r="E19" s="101">
        <f>SUM(E20:E25)</f>
        <v>441</v>
      </c>
      <c r="F19" s="75">
        <f>SUM(F20:F25)</f>
        <v>435</v>
      </c>
    </row>
    <row r="20" spans="2:6" ht="15.75">
      <c r="B20" s="90" t="s">
        <v>38</v>
      </c>
      <c r="C20" s="97">
        <f t="shared" si="0"/>
        <v>268</v>
      </c>
      <c r="D20" s="93">
        <v>66</v>
      </c>
      <c r="E20" s="93">
        <v>61</v>
      </c>
      <c r="F20" s="94">
        <v>141</v>
      </c>
    </row>
    <row r="21" spans="2:6" ht="15.75">
      <c r="B21" s="91" t="s">
        <v>29</v>
      </c>
      <c r="C21" s="83">
        <f t="shared" si="0"/>
        <v>360</v>
      </c>
      <c r="D21" s="95">
        <v>133</v>
      </c>
      <c r="E21" s="95">
        <v>113</v>
      </c>
      <c r="F21" s="57">
        <v>114</v>
      </c>
    </row>
    <row r="22" spans="2:6" ht="15.75">
      <c r="B22" s="91" t="s">
        <v>30</v>
      </c>
      <c r="C22" s="83">
        <f t="shared" si="0"/>
        <v>487</v>
      </c>
      <c r="D22" s="95">
        <v>174</v>
      </c>
      <c r="E22" s="95">
        <v>153</v>
      </c>
      <c r="F22" s="57">
        <v>160</v>
      </c>
    </row>
    <row r="23" spans="2:6" ht="15.75">
      <c r="B23" s="91" t="s">
        <v>31</v>
      </c>
      <c r="C23" s="83">
        <f t="shared" si="0"/>
        <v>303</v>
      </c>
      <c r="D23" s="95">
        <v>169</v>
      </c>
      <c r="E23" s="95">
        <v>114</v>
      </c>
      <c r="F23" s="57">
        <v>20</v>
      </c>
    </row>
    <row r="24" spans="2:6" ht="15.75">
      <c r="B24" s="91" t="s">
        <v>32</v>
      </c>
      <c r="C24" s="83">
        <f t="shared" si="0"/>
        <v>18</v>
      </c>
      <c r="D24" s="95">
        <v>18</v>
      </c>
      <c r="E24" s="95"/>
      <c r="F24" s="57"/>
    </row>
    <row r="25" spans="2:13" s="9" customFormat="1" ht="15.75">
      <c r="B25" s="91" t="s">
        <v>200</v>
      </c>
      <c r="C25" s="83">
        <f t="shared" si="0"/>
        <v>0</v>
      </c>
      <c r="D25" s="95"/>
      <c r="E25" s="95"/>
      <c r="F25" s="57"/>
      <c r="G25"/>
      <c r="H25"/>
      <c r="I25"/>
      <c r="J25"/>
      <c r="K25"/>
      <c r="L25"/>
      <c r="M25"/>
    </row>
    <row r="26" spans="2:6" ht="15.75">
      <c r="B26" s="99" t="s">
        <v>59</v>
      </c>
      <c r="C26" s="73">
        <f t="shared" si="0"/>
        <v>1436</v>
      </c>
      <c r="D26" s="100">
        <f>SUM(D27:D32)</f>
        <v>560</v>
      </c>
      <c r="E26" s="101">
        <f>SUM(E27:E32)</f>
        <v>441</v>
      </c>
      <c r="F26" s="75">
        <f>SUM(F27:F32)</f>
        <v>435</v>
      </c>
    </row>
    <row r="27" spans="2:6" ht="15.75">
      <c r="B27" s="90" t="s">
        <v>38</v>
      </c>
      <c r="C27" s="97">
        <f t="shared" si="0"/>
        <v>20</v>
      </c>
      <c r="D27" s="93">
        <v>4</v>
      </c>
      <c r="E27" s="93">
        <v>15</v>
      </c>
      <c r="F27" s="94">
        <v>1</v>
      </c>
    </row>
    <row r="28" spans="2:6" ht="15.75">
      <c r="B28" s="91" t="s">
        <v>29</v>
      </c>
      <c r="C28" s="83">
        <f t="shared" si="0"/>
        <v>301</v>
      </c>
      <c r="D28" s="95">
        <v>87</v>
      </c>
      <c r="E28" s="95">
        <v>132</v>
      </c>
      <c r="F28" s="57">
        <v>82</v>
      </c>
    </row>
    <row r="29" spans="2:6" ht="15.75">
      <c r="B29" s="91" t="s">
        <v>30</v>
      </c>
      <c r="C29" s="83">
        <f t="shared" si="0"/>
        <v>770</v>
      </c>
      <c r="D29" s="95">
        <v>190</v>
      </c>
      <c r="E29" s="95">
        <v>242</v>
      </c>
      <c r="F29" s="57">
        <v>338</v>
      </c>
    </row>
    <row r="30" spans="2:6" ht="15.75">
      <c r="B30" s="91" t="s">
        <v>31</v>
      </c>
      <c r="C30" s="83">
        <f t="shared" si="0"/>
        <v>296</v>
      </c>
      <c r="D30" s="95">
        <v>230</v>
      </c>
      <c r="E30" s="95">
        <v>52</v>
      </c>
      <c r="F30" s="57">
        <v>14</v>
      </c>
    </row>
    <row r="31" spans="2:6" ht="15.75">
      <c r="B31" s="91" t="s">
        <v>32</v>
      </c>
      <c r="C31" s="83">
        <f t="shared" si="0"/>
        <v>49</v>
      </c>
      <c r="D31" s="95">
        <v>49</v>
      </c>
      <c r="E31" s="95"/>
      <c r="F31" s="57"/>
    </row>
    <row r="32" spans="2:13" s="9" customFormat="1" ht="15.75">
      <c r="B32" s="91" t="s">
        <v>200</v>
      </c>
      <c r="C32" s="83">
        <f t="shared" si="0"/>
        <v>0</v>
      </c>
      <c r="D32" s="95"/>
      <c r="E32" s="95"/>
      <c r="F32" s="57"/>
      <c r="G32"/>
      <c r="H32"/>
      <c r="I32"/>
      <c r="J32"/>
      <c r="K32"/>
      <c r="L32"/>
      <c r="M32"/>
    </row>
    <row r="33" spans="2:6" ht="15.75">
      <c r="B33" s="99" t="s">
        <v>41</v>
      </c>
      <c r="C33" s="73">
        <f t="shared" si="0"/>
        <v>1436</v>
      </c>
      <c r="D33" s="100">
        <f>SUM(D34:D39)</f>
        <v>560</v>
      </c>
      <c r="E33" s="101">
        <f>SUM(E34:E39)</f>
        <v>441</v>
      </c>
      <c r="F33" s="75">
        <f>SUM(F34:F39)</f>
        <v>435</v>
      </c>
    </row>
    <row r="34" spans="2:6" ht="15.75">
      <c r="B34" s="90" t="s">
        <v>38</v>
      </c>
      <c r="C34" s="97">
        <f t="shared" si="0"/>
        <v>313</v>
      </c>
      <c r="D34" s="93">
        <v>50</v>
      </c>
      <c r="E34" s="93">
        <v>56</v>
      </c>
      <c r="F34" s="94">
        <v>207</v>
      </c>
    </row>
    <row r="35" spans="2:6" ht="15.75">
      <c r="B35" s="91" t="s">
        <v>29</v>
      </c>
      <c r="C35" s="83">
        <f t="shared" si="0"/>
        <v>655</v>
      </c>
      <c r="D35" s="95">
        <v>267</v>
      </c>
      <c r="E35" s="95">
        <v>174</v>
      </c>
      <c r="F35" s="57">
        <v>214</v>
      </c>
    </row>
    <row r="36" spans="2:6" ht="15.75">
      <c r="B36" s="91" t="s">
        <v>30</v>
      </c>
      <c r="C36" s="83">
        <f t="shared" si="0"/>
        <v>427</v>
      </c>
      <c r="D36" s="95">
        <v>211</v>
      </c>
      <c r="E36" s="95">
        <v>202</v>
      </c>
      <c r="F36" s="57">
        <v>14</v>
      </c>
    </row>
    <row r="37" spans="2:6" ht="15.75">
      <c r="B37" s="91" t="s">
        <v>31</v>
      </c>
      <c r="C37" s="83">
        <f t="shared" si="0"/>
        <v>41</v>
      </c>
      <c r="D37" s="95">
        <v>32</v>
      </c>
      <c r="E37" s="95">
        <v>9</v>
      </c>
      <c r="F37" s="57"/>
    </row>
    <row r="38" spans="2:6" ht="15.75">
      <c r="B38" s="91" t="s">
        <v>32</v>
      </c>
      <c r="C38" s="83">
        <f t="shared" si="0"/>
        <v>0</v>
      </c>
      <c r="D38" s="95"/>
      <c r="E38" s="95"/>
      <c r="F38" s="57"/>
    </row>
    <row r="39" spans="2:13" s="9" customFormat="1" ht="15.75">
      <c r="B39" s="91" t="s">
        <v>200</v>
      </c>
      <c r="C39" s="83">
        <f t="shared" si="0"/>
        <v>0</v>
      </c>
      <c r="D39" s="95"/>
      <c r="E39" s="95"/>
      <c r="F39" s="57"/>
      <c r="G39"/>
      <c r="H39"/>
      <c r="I39"/>
      <c r="J39"/>
      <c r="K39"/>
      <c r="L39"/>
      <c r="M39"/>
    </row>
    <row r="40" spans="2:6" ht="15.75">
      <c r="B40" s="99" t="s">
        <v>60</v>
      </c>
      <c r="C40" s="73">
        <f t="shared" si="0"/>
        <v>1436</v>
      </c>
      <c r="D40" s="100">
        <f>SUM(D41:D46)</f>
        <v>560</v>
      </c>
      <c r="E40" s="101">
        <f>SUM(E41:E46)</f>
        <v>441</v>
      </c>
      <c r="F40" s="75">
        <f>SUM(F41:F46)</f>
        <v>435</v>
      </c>
    </row>
    <row r="41" spans="2:6" ht="15.75">
      <c r="B41" s="90" t="s">
        <v>38</v>
      </c>
      <c r="C41" s="97">
        <f t="shared" si="0"/>
        <v>2</v>
      </c>
      <c r="D41" s="93"/>
      <c r="E41" s="93"/>
      <c r="F41" s="94">
        <v>2</v>
      </c>
    </row>
    <row r="42" spans="2:6" ht="15.75">
      <c r="B42" s="91" t="s">
        <v>29</v>
      </c>
      <c r="C42" s="83">
        <f t="shared" si="0"/>
        <v>367</v>
      </c>
      <c r="D42" s="95">
        <v>139</v>
      </c>
      <c r="E42" s="95">
        <v>85</v>
      </c>
      <c r="F42" s="57">
        <v>143</v>
      </c>
    </row>
    <row r="43" spans="2:6" ht="15.75">
      <c r="B43" s="91" t="s">
        <v>30</v>
      </c>
      <c r="C43" s="83">
        <f t="shared" si="0"/>
        <v>872</v>
      </c>
      <c r="D43" s="95">
        <v>295</v>
      </c>
      <c r="E43" s="95">
        <v>290</v>
      </c>
      <c r="F43" s="57">
        <v>287</v>
      </c>
    </row>
    <row r="44" spans="2:6" ht="15.75">
      <c r="B44" s="91" t="s">
        <v>31</v>
      </c>
      <c r="C44" s="83">
        <f t="shared" si="0"/>
        <v>165</v>
      </c>
      <c r="D44" s="95">
        <v>96</v>
      </c>
      <c r="E44" s="95">
        <v>66</v>
      </c>
      <c r="F44" s="57">
        <v>3</v>
      </c>
    </row>
    <row r="45" spans="2:6" ht="15.75">
      <c r="B45" s="91" t="s">
        <v>32</v>
      </c>
      <c r="C45" s="83">
        <f t="shared" si="0"/>
        <v>30</v>
      </c>
      <c r="D45" s="95">
        <v>30</v>
      </c>
      <c r="E45" s="95"/>
      <c r="F45" s="57"/>
    </row>
    <row r="46" spans="2:13" s="9" customFormat="1" ht="15.75">
      <c r="B46" s="91" t="s">
        <v>200</v>
      </c>
      <c r="C46" s="83">
        <f t="shared" si="0"/>
        <v>0</v>
      </c>
      <c r="D46" s="95"/>
      <c r="E46" s="95"/>
      <c r="F46" s="57"/>
      <c r="G46"/>
      <c r="H46"/>
      <c r="I46"/>
      <c r="J46"/>
      <c r="K46"/>
      <c r="L46"/>
      <c r="M46"/>
    </row>
    <row r="47" spans="2:6" ht="15.75">
      <c r="B47" s="99" t="s">
        <v>61</v>
      </c>
      <c r="C47" s="73">
        <f t="shared" si="0"/>
        <v>1436</v>
      </c>
      <c r="D47" s="100">
        <f>SUM(D48:D53)</f>
        <v>560</v>
      </c>
      <c r="E47" s="101">
        <f>SUM(E48:E53)</f>
        <v>441</v>
      </c>
      <c r="F47" s="75">
        <f>SUM(F48:F53)</f>
        <v>435</v>
      </c>
    </row>
    <row r="48" spans="2:6" ht="15.75">
      <c r="B48" s="90" t="s">
        <v>38</v>
      </c>
      <c r="C48" s="97">
        <f t="shared" si="0"/>
        <v>203</v>
      </c>
      <c r="D48" s="93">
        <v>75</v>
      </c>
      <c r="E48" s="93">
        <v>90</v>
      </c>
      <c r="F48" s="94">
        <v>38</v>
      </c>
    </row>
    <row r="49" spans="2:6" ht="15.75">
      <c r="B49" s="91" t="s">
        <v>29</v>
      </c>
      <c r="C49" s="83">
        <f t="shared" si="0"/>
        <v>627</v>
      </c>
      <c r="D49" s="95">
        <v>175</v>
      </c>
      <c r="E49" s="95">
        <v>147</v>
      </c>
      <c r="F49" s="57">
        <v>305</v>
      </c>
    </row>
    <row r="50" spans="2:6" ht="15.75">
      <c r="B50" s="91" t="s">
        <v>30</v>
      </c>
      <c r="C50" s="83">
        <f t="shared" si="0"/>
        <v>477</v>
      </c>
      <c r="D50" s="95">
        <v>201</v>
      </c>
      <c r="E50" s="95">
        <v>188</v>
      </c>
      <c r="F50" s="57">
        <v>88</v>
      </c>
    </row>
    <row r="51" spans="2:6" ht="15.75">
      <c r="B51" s="91" t="s">
        <v>31</v>
      </c>
      <c r="C51" s="83">
        <f t="shared" si="0"/>
        <v>116</v>
      </c>
      <c r="D51" s="95">
        <v>96</v>
      </c>
      <c r="E51" s="95">
        <v>16</v>
      </c>
      <c r="F51" s="57">
        <v>4</v>
      </c>
    </row>
    <row r="52" spans="2:6" ht="15.75">
      <c r="B52" s="91" t="s">
        <v>32</v>
      </c>
      <c r="C52" s="83">
        <f t="shared" si="0"/>
        <v>13</v>
      </c>
      <c r="D52" s="95">
        <v>13</v>
      </c>
      <c r="E52" s="95"/>
      <c r="F52" s="57"/>
    </row>
    <row r="53" spans="2:13" s="9" customFormat="1" ht="15.75">
      <c r="B53" s="91" t="s">
        <v>200</v>
      </c>
      <c r="C53" s="83">
        <f t="shared" si="0"/>
        <v>0</v>
      </c>
      <c r="D53" s="95"/>
      <c r="E53" s="95"/>
      <c r="F53" s="57"/>
      <c r="G53"/>
      <c r="H53"/>
      <c r="I53"/>
      <c r="J53"/>
      <c r="K53"/>
      <c r="L53"/>
      <c r="M53"/>
    </row>
    <row r="54" spans="2:6" ht="15.75">
      <c r="B54" s="99" t="s">
        <v>62</v>
      </c>
      <c r="C54" s="73">
        <f t="shared" si="0"/>
        <v>1436</v>
      </c>
      <c r="D54" s="100">
        <f>SUM(D55:D60)</f>
        <v>560</v>
      </c>
      <c r="E54" s="101">
        <f>SUM(E55:E60)</f>
        <v>441</v>
      </c>
      <c r="F54" s="75">
        <f>SUM(F55:F60)</f>
        <v>435</v>
      </c>
    </row>
    <row r="55" spans="2:6" ht="15.75">
      <c r="B55" s="90" t="s">
        <v>38</v>
      </c>
      <c r="C55" s="97">
        <f t="shared" si="0"/>
        <v>69</v>
      </c>
      <c r="D55" s="93">
        <v>25</v>
      </c>
      <c r="E55" s="93">
        <v>13</v>
      </c>
      <c r="F55" s="94">
        <v>31</v>
      </c>
    </row>
    <row r="56" spans="2:6" ht="15.75">
      <c r="B56" s="91" t="s">
        <v>29</v>
      </c>
      <c r="C56" s="83">
        <f t="shared" si="0"/>
        <v>557</v>
      </c>
      <c r="D56" s="95">
        <v>170</v>
      </c>
      <c r="E56" s="95">
        <v>223</v>
      </c>
      <c r="F56" s="57">
        <v>164</v>
      </c>
    </row>
    <row r="57" spans="2:6" ht="15.75">
      <c r="B57" s="91" t="s">
        <v>30</v>
      </c>
      <c r="C57" s="83">
        <f t="shared" si="0"/>
        <v>673</v>
      </c>
      <c r="D57" s="95">
        <v>248</v>
      </c>
      <c r="E57" s="95">
        <v>191</v>
      </c>
      <c r="F57" s="57">
        <v>234</v>
      </c>
    </row>
    <row r="58" spans="2:6" ht="15.75">
      <c r="B58" s="91" t="s">
        <v>31</v>
      </c>
      <c r="C58" s="83">
        <f t="shared" si="0"/>
        <v>132</v>
      </c>
      <c r="D58" s="95">
        <v>112</v>
      </c>
      <c r="E58" s="95">
        <v>14</v>
      </c>
      <c r="F58" s="57">
        <v>6</v>
      </c>
    </row>
    <row r="59" spans="2:6" ht="15.75">
      <c r="B59" s="91" t="s">
        <v>32</v>
      </c>
      <c r="C59" s="83">
        <f t="shared" si="0"/>
        <v>5</v>
      </c>
      <c r="D59" s="95">
        <v>5</v>
      </c>
      <c r="E59" s="95"/>
      <c r="F59" s="57"/>
    </row>
    <row r="60" spans="2:13" s="9" customFormat="1" ht="15.75">
      <c r="B60" s="91" t="s">
        <v>200</v>
      </c>
      <c r="C60" s="83">
        <f t="shared" si="0"/>
        <v>0</v>
      </c>
      <c r="D60" s="95"/>
      <c r="E60" s="95"/>
      <c r="F60" s="57"/>
      <c r="G60"/>
      <c r="H60"/>
      <c r="I60"/>
      <c r="J60"/>
      <c r="K60"/>
      <c r="L60"/>
      <c r="M60"/>
    </row>
    <row r="61" spans="2:6" ht="15.75">
      <c r="B61" s="99" t="s">
        <v>40</v>
      </c>
      <c r="C61" s="73">
        <f t="shared" si="0"/>
        <v>1436</v>
      </c>
      <c r="D61" s="100">
        <f>SUM(D62:D67)</f>
        <v>560</v>
      </c>
      <c r="E61" s="101">
        <f>SUM(E62:E67)</f>
        <v>441</v>
      </c>
      <c r="F61" s="75">
        <f>SUM(F62:F67)</f>
        <v>435</v>
      </c>
    </row>
    <row r="62" spans="2:6" ht="15.75">
      <c r="B62" s="90" t="s">
        <v>38</v>
      </c>
      <c r="C62" s="97">
        <f t="shared" si="0"/>
        <v>111</v>
      </c>
      <c r="D62" s="93">
        <v>25</v>
      </c>
      <c r="E62" s="93">
        <v>39</v>
      </c>
      <c r="F62" s="94">
        <v>47</v>
      </c>
    </row>
    <row r="63" spans="2:6" ht="15.75">
      <c r="B63" s="91" t="s">
        <v>29</v>
      </c>
      <c r="C63" s="83">
        <f t="shared" si="0"/>
        <v>340</v>
      </c>
      <c r="D63" s="95">
        <v>86</v>
      </c>
      <c r="E63" s="95">
        <v>113</v>
      </c>
      <c r="F63" s="57">
        <v>141</v>
      </c>
    </row>
    <row r="64" spans="2:6" ht="15.75">
      <c r="B64" s="91" t="s">
        <v>30</v>
      </c>
      <c r="C64" s="83">
        <f t="shared" si="0"/>
        <v>661</v>
      </c>
      <c r="D64" s="95">
        <v>222</v>
      </c>
      <c r="E64" s="95">
        <v>215</v>
      </c>
      <c r="F64" s="57">
        <v>224</v>
      </c>
    </row>
    <row r="65" spans="2:6" ht="15.75">
      <c r="B65" s="91" t="s">
        <v>31</v>
      </c>
      <c r="C65" s="83">
        <f t="shared" si="0"/>
        <v>292</v>
      </c>
      <c r="D65" s="95">
        <v>195</v>
      </c>
      <c r="E65" s="95">
        <v>74</v>
      </c>
      <c r="F65" s="57">
        <v>23</v>
      </c>
    </row>
    <row r="66" spans="2:6" ht="15.75">
      <c r="B66" s="91" t="s">
        <v>32</v>
      </c>
      <c r="C66" s="83">
        <f t="shared" si="0"/>
        <v>32</v>
      </c>
      <c r="D66" s="95">
        <v>32</v>
      </c>
      <c r="E66" s="95"/>
      <c r="F66" s="57"/>
    </row>
    <row r="67" spans="2:13" s="9" customFormat="1" ht="15.75">
      <c r="B67" s="91" t="s">
        <v>200</v>
      </c>
      <c r="C67" s="83">
        <f t="shared" si="0"/>
        <v>0</v>
      </c>
      <c r="D67" s="95"/>
      <c r="E67" s="95"/>
      <c r="F67" s="57"/>
      <c r="G67"/>
      <c r="H67"/>
      <c r="I67"/>
      <c r="J67"/>
      <c r="K67"/>
      <c r="L67"/>
      <c r="M67"/>
    </row>
    <row r="68" spans="2:6" ht="15.75">
      <c r="B68" s="99" t="s">
        <v>85</v>
      </c>
      <c r="C68" s="73">
        <f t="shared" si="0"/>
        <v>1436</v>
      </c>
      <c r="D68" s="100">
        <f>SUM(D69:D74)</f>
        <v>560</v>
      </c>
      <c r="E68" s="101">
        <f>SUM(E69:E74)</f>
        <v>441</v>
      </c>
      <c r="F68" s="75">
        <f>SUM(F69:F74)</f>
        <v>435</v>
      </c>
    </row>
    <row r="69" spans="2:6" ht="15.75">
      <c r="B69" s="90" t="s">
        <v>38</v>
      </c>
      <c r="C69" s="97">
        <f aca="true" t="shared" si="1" ref="C69:C99">SUM(D69:F69)</f>
        <v>417</v>
      </c>
      <c r="D69" s="93">
        <v>199</v>
      </c>
      <c r="E69" s="93">
        <v>50</v>
      </c>
      <c r="F69" s="94">
        <v>168</v>
      </c>
    </row>
    <row r="70" spans="2:6" ht="15.75">
      <c r="B70" s="91" t="s">
        <v>29</v>
      </c>
      <c r="C70" s="83">
        <f t="shared" si="1"/>
        <v>853</v>
      </c>
      <c r="D70" s="95">
        <v>337</v>
      </c>
      <c r="E70" s="95">
        <v>251</v>
      </c>
      <c r="F70" s="57">
        <v>265</v>
      </c>
    </row>
    <row r="71" spans="2:6" ht="15.75">
      <c r="B71" s="91" t="s">
        <v>30</v>
      </c>
      <c r="C71" s="83">
        <f t="shared" si="1"/>
        <v>165</v>
      </c>
      <c r="D71" s="95">
        <v>24</v>
      </c>
      <c r="E71" s="95">
        <v>139</v>
      </c>
      <c r="F71" s="57">
        <v>2</v>
      </c>
    </row>
    <row r="72" spans="2:6" ht="15.75">
      <c r="B72" s="91" t="s">
        <v>31</v>
      </c>
      <c r="C72" s="83">
        <f t="shared" si="1"/>
        <v>1</v>
      </c>
      <c r="D72" s="95"/>
      <c r="E72" s="95">
        <v>1</v>
      </c>
      <c r="F72" s="57"/>
    </row>
    <row r="73" spans="2:6" ht="15.75">
      <c r="B73" s="91" t="s">
        <v>32</v>
      </c>
      <c r="C73" s="83">
        <f t="shared" si="1"/>
        <v>0</v>
      </c>
      <c r="D73" s="95"/>
      <c r="E73" s="95"/>
      <c r="F73" s="57"/>
    </row>
    <row r="74" spans="2:13" s="9" customFormat="1" ht="15.75">
      <c r="B74" s="91" t="s">
        <v>200</v>
      </c>
      <c r="C74" s="83">
        <f t="shared" si="1"/>
        <v>0</v>
      </c>
      <c r="D74" s="95"/>
      <c r="E74" s="95"/>
      <c r="F74" s="57"/>
      <c r="G74"/>
      <c r="H74"/>
      <c r="I74"/>
      <c r="J74"/>
      <c r="K74"/>
      <c r="L74"/>
      <c r="M74"/>
    </row>
    <row r="75" spans="2:6" ht="15.75">
      <c r="B75" s="99" t="s">
        <v>39</v>
      </c>
      <c r="C75" s="73">
        <f t="shared" si="1"/>
        <v>1436</v>
      </c>
      <c r="D75" s="100">
        <f>SUM(D76:D81)</f>
        <v>560</v>
      </c>
      <c r="E75" s="101">
        <f>SUM(E76:E81)</f>
        <v>441</v>
      </c>
      <c r="F75" s="75">
        <f>SUM(F76:F81)</f>
        <v>435</v>
      </c>
    </row>
    <row r="76" spans="2:6" ht="15.75">
      <c r="B76" s="90" t="s">
        <v>38</v>
      </c>
      <c r="C76" s="97">
        <f t="shared" si="1"/>
        <v>104</v>
      </c>
      <c r="D76" s="93">
        <v>25</v>
      </c>
      <c r="E76" s="93">
        <v>27</v>
      </c>
      <c r="F76" s="94">
        <v>52</v>
      </c>
    </row>
    <row r="77" spans="2:6" ht="15.75">
      <c r="B77" s="91" t="s">
        <v>29</v>
      </c>
      <c r="C77" s="83">
        <f t="shared" si="1"/>
        <v>882</v>
      </c>
      <c r="D77" s="95">
        <v>187</v>
      </c>
      <c r="E77" s="95">
        <v>361</v>
      </c>
      <c r="F77" s="57">
        <v>334</v>
      </c>
    </row>
    <row r="78" spans="2:6" ht="15.75">
      <c r="B78" s="91" t="s">
        <v>30</v>
      </c>
      <c r="C78" s="83">
        <f t="shared" si="1"/>
        <v>346</v>
      </c>
      <c r="D78" s="95">
        <v>247</v>
      </c>
      <c r="E78" s="95">
        <v>50</v>
      </c>
      <c r="F78" s="57">
        <v>49</v>
      </c>
    </row>
    <row r="79" spans="2:6" ht="15.75">
      <c r="B79" s="91" t="s">
        <v>31</v>
      </c>
      <c r="C79" s="83">
        <f t="shared" si="1"/>
        <v>100</v>
      </c>
      <c r="D79" s="95">
        <v>97</v>
      </c>
      <c r="E79" s="95">
        <v>3</v>
      </c>
      <c r="F79" s="57"/>
    </row>
    <row r="80" spans="2:6" ht="15.75">
      <c r="B80" s="91" t="s">
        <v>32</v>
      </c>
      <c r="C80" s="83">
        <f t="shared" si="1"/>
        <v>4</v>
      </c>
      <c r="D80" s="95">
        <v>4</v>
      </c>
      <c r="E80" s="95"/>
      <c r="F80" s="57"/>
    </row>
    <row r="81" spans="2:13" s="9" customFormat="1" ht="15.75">
      <c r="B81" s="91" t="s">
        <v>200</v>
      </c>
      <c r="C81" s="83">
        <f t="shared" si="1"/>
        <v>0</v>
      </c>
      <c r="D81" s="95"/>
      <c r="E81" s="95"/>
      <c r="F81" s="57"/>
      <c r="G81"/>
      <c r="H81"/>
      <c r="I81"/>
      <c r="J81"/>
      <c r="K81"/>
      <c r="L81"/>
      <c r="M81"/>
    </row>
    <row r="82" spans="2:6" ht="15.75">
      <c r="B82" s="99" t="s">
        <v>42</v>
      </c>
      <c r="C82" s="73">
        <f t="shared" si="1"/>
        <v>1436</v>
      </c>
      <c r="D82" s="100">
        <f>SUM(D83:D85)</f>
        <v>560</v>
      </c>
      <c r="E82" s="101">
        <f>SUM(E83:E85)</f>
        <v>441</v>
      </c>
      <c r="F82" s="75">
        <f>SUM(F83:F85)</f>
        <v>435</v>
      </c>
    </row>
    <row r="83" spans="2:6" ht="15.75">
      <c r="B83" s="90" t="s">
        <v>126</v>
      </c>
      <c r="C83" s="97">
        <f t="shared" si="1"/>
        <v>1420</v>
      </c>
      <c r="D83" s="93">
        <v>544</v>
      </c>
      <c r="E83" s="93">
        <v>441</v>
      </c>
      <c r="F83" s="94">
        <v>435</v>
      </c>
    </row>
    <row r="84" spans="2:6" ht="15.75">
      <c r="B84" s="91" t="s">
        <v>127</v>
      </c>
      <c r="C84" s="83">
        <f t="shared" si="1"/>
        <v>16</v>
      </c>
      <c r="D84" s="95">
        <v>16</v>
      </c>
      <c r="E84" s="95"/>
      <c r="F84" s="57"/>
    </row>
    <row r="85" spans="2:13" s="9" customFormat="1" ht="15.75">
      <c r="B85" s="91" t="s">
        <v>200</v>
      </c>
      <c r="C85" s="83">
        <f t="shared" si="1"/>
        <v>0</v>
      </c>
      <c r="D85" s="95"/>
      <c r="E85" s="95"/>
      <c r="F85" s="57"/>
      <c r="G85"/>
      <c r="H85"/>
      <c r="I85"/>
      <c r="J85"/>
      <c r="K85"/>
      <c r="L85"/>
      <c r="M85"/>
    </row>
    <row r="86" spans="2:6" ht="15.75">
      <c r="B86" s="99" t="s">
        <v>83</v>
      </c>
      <c r="C86" s="73">
        <f t="shared" si="1"/>
        <v>1436</v>
      </c>
      <c r="D86" s="100">
        <f>SUM(D87:D92)</f>
        <v>560</v>
      </c>
      <c r="E86" s="101">
        <f>SUM(E87:E92)</f>
        <v>441</v>
      </c>
      <c r="F86" s="75">
        <f>SUM(F87:F92)</f>
        <v>435</v>
      </c>
    </row>
    <row r="87" spans="2:6" ht="15.75">
      <c r="B87" s="90" t="s">
        <v>38</v>
      </c>
      <c r="C87" s="97">
        <f t="shared" si="1"/>
        <v>333</v>
      </c>
      <c r="D87" s="93">
        <v>125</v>
      </c>
      <c r="E87" s="93">
        <v>12</v>
      </c>
      <c r="F87" s="94">
        <v>196</v>
      </c>
    </row>
    <row r="88" spans="2:6" ht="15.75">
      <c r="B88" s="91" t="s">
        <v>29</v>
      </c>
      <c r="C88" s="83">
        <f t="shared" si="1"/>
        <v>1080</v>
      </c>
      <c r="D88" s="95">
        <v>417</v>
      </c>
      <c r="E88" s="95">
        <v>424</v>
      </c>
      <c r="F88" s="57">
        <v>239</v>
      </c>
    </row>
    <row r="89" spans="2:6" ht="15.75">
      <c r="B89" s="91" t="s">
        <v>30</v>
      </c>
      <c r="C89" s="83">
        <f t="shared" si="1"/>
        <v>21</v>
      </c>
      <c r="D89" s="95">
        <v>18</v>
      </c>
      <c r="E89" s="95">
        <v>3</v>
      </c>
      <c r="F89" s="57"/>
    </row>
    <row r="90" spans="2:6" ht="15.75">
      <c r="B90" s="91" t="s">
        <v>31</v>
      </c>
      <c r="C90" s="83">
        <f t="shared" si="1"/>
        <v>2</v>
      </c>
      <c r="D90" s="95"/>
      <c r="E90" s="95">
        <v>2</v>
      </c>
      <c r="F90" s="57"/>
    </row>
    <row r="91" spans="2:6" ht="15.75">
      <c r="B91" s="91" t="s">
        <v>32</v>
      </c>
      <c r="C91" s="83">
        <f t="shared" si="1"/>
        <v>0</v>
      </c>
      <c r="D91" s="95"/>
      <c r="E91" s="95"/>
      <c r="F91" s="57"/>
    </row>
    <row r="92" spans="2:13" s="9" customFormat="1" ht="15.75">
      <c r="B92" s="91" t="s">
        <v>200</v>
      </c>
      <c r="C92" s="83">
        <f t="shared" si="1"/>
        <v>0</v>
      </c>
      <c r="D92" s="95"/>
      <c r="E92" s="95"/>
      <c r="F92" s="57"/>
      <c r="G92"/>
      <c r="H92"/>
      <c r="I92"/>
      <c r="J92"/>
      <c r="K92"/>
      <c r="L92"/>
      <c r="M92"/>
    </row>
    <row r="93" spans="2:6" ht="15.75">
      <c r="B93" s="99" t="s">
        <v>84</v>
      </c>
      <c r="C93" s="73">
        <f t="shared" si="1"/>
        <v>0</v>
      </c>
      <c r="D93" s="100">
        <f>SUM(D94:D99)</f>
        <v>0</v>
      </c>
      <c r="E93" s="101">
        <f>SUM(E94:E99)</f>
        <v>0</v>
      </c>
      <c r="F93" s="75">
        <f>SUM(F94:F99)</f>
        <v>0</v>
      </c>
    </row>
    <row r="94" spans="2:6" ht="15.75">
      <c r="B94" s="90" t="s">
        <v>38</v>
      </c>
      <c r="C94" s="97">
        <f t="shared" si="1"/>
        <v>0</v>
      </c>
      <c r="D94" s="93"/>
      <c r="E94" s="93"/>
      <c r="F94" s="94"/>
    </row>
    <row r="95" spans="2:6" ht="15.75">
      <c r="B95" s="91" t="s">
        <v>29</v>
      </c>
      <c r="C95" s="83">
        <f t="shared" si="1"/>
        <v>0</v>
      </c>
      <c r="D95" s="95"/>
      <c r="E95" s="95"/>
      <c r="F95" s="57"/>
    </row>
    <row r="96" spans="2:6" ht="15.75">
      <c r="B96" s="91" t="s">
        <v>30</v>
      </c>
      <c r="C96" s="83">
        <f t="shared" si="1"/>
        <v>0</v>
      </c>
      <c r="D96" s="95"/>
      <c r="E96" s="95"/>
      <c r="F96" s="57"/>
    </row>
    <row r="97" spans="2:6" ht="15.75">
      <c r="B97" s="91" t="s">
        <v>31</v>
      </c>
      <c r="C97" s="83">
        <f t="shared" si="1"/>
        <v>0</v>
      </c>
      <c r="D97" s="95"/>
      <c r="E97" s="95"/>
      <c r="F97" s="57"/>
    </row>
    <row r="98" spans="2:6" ht="15.75">
      <c r="B98" s="91" t="s">
        <v>32</v>
      </c>
      <c r="C98" s="83">
        <f t="shared" si="1"/>
        <v>0</v>
      </c>
      <c r="D98" s="95"/>
      <c r="E98" s="95"/>
      <c r="F98" s="57"/>
    </row>
    <row r="99" spans="2:13" s="9" customFormat="1" ht="16.5" thickBot="1">
      <c r="B99" s="92" t="s">
        <v>200</v>
      </c>
      <c r="C99" s="85">
        <f t="shared" si="1"/>
        <v>0</v>
      </c>
      <c r="D99" s="96"/>
      <c r="E99" s="96"/>
      <c r="F99" s="67"/>
      <c r="G99"/>
      <c r="H99"/>
      <c r="I99"/>
      <c r="J99"/>
      <c r="K99"/>
      <c r="L99"/>
      <c r="M99"/>
    </row>
  </sheetData>
  <sheetProtection password="C129" sheet="1" objects="1" scenarios="1"/>
  <mergeCells count="3">
    <mergeCell ref="B3:B4"/>
    <mergeCell ref="C3:C4"/>
    <mergeCell ref="D3:F3"/>
  </mergeCells>
  <dataValidations count="3">
    <dataValidation type="whole" allowBlank="1" showInputMessage="1" showErrorMessage="1" errorTitle="Lçi nhËp d÷ liÖu" error="ChØ nhËp d÷ liÖu kiÓu sè, kh«ng nhËp ch÷." sqref="D5:F5 D12:F12 D19:F19 D26:F26 D33:F33 D40:F40 D47:F47 D54:F54 D61:F61 D68:F68 D75:F75 D82:F82 D86:F86 D93:F93">
      <formula1>0</formula1>
      <formula2>100000</formula2>
    </dataValidation>
    <dataValidation type="whole" allowBlank="1" showErrorMessage="1" errorTitle="Lỗi nhập dữ liệu" error="Chỉ nhập dữ liệu số tối đa 2000" sqref="D6:F11 D20:F25 D94:F99 D13:F18 D27:F32 D34:F39 D41:F46 D48:F53 D55:F60 D62:F67 D69:F74 D87:F92 D76:F81 D83:F85">
      <formula1>0</formula1>
      <formula2>2000</formula2>
    </dataValidation>
    <dataValidation allowBlank="1" showInputMessage="1" showErrorMessage="1" errorTitle="Lçi nhËp d÷ liÖu" error="ChØ nhËp d÷ liÖu kiÓu sè, kh«ng nhËp ch÷." sqref="C5:C99"/>
  </dataValidations>
  <printOptions/>
  <pageMargins left="0.7480314960629921" right="0.2362204724409449" top="0.5118110236220472" bottom="0.5118110236220472" header="0.5118110236220472" footer="0.2362204724409449"/>
  <pageSetup horizontalDpi="600" verticalDpi="600" orientation="portrait" paperSize="9" r:id="rId1"/>
  <headerFooter alignWithMargins="0">
    <oddFooter>&amp;L&amp;"Times New Roman,Regular"&amp;10Phiên bản 4.0.1&amp;C&amp;"Times New Roman,Regular"&amp;10Cuối năm&amp;R&amp;"Times New Roman,Regular"&amp;10&amp;A. &amp;P</oddFooter>
  </headerFooter>
  <rowBreaks count="1" manualBreakCount="1">
    <brk id="53" min="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1:AB45"/>
  <sheetViews>
    <sheetView showGridLines="0" showZeros="0" zoomScale="75" zoomScaleNormal="75" workbookViewId="0" topLeftCell="A1">
      <selection activeCell="G8" sqref="G8"/>
    </sheetView>
  </sheetViews>
  <sheetFormatPr defaultColWidth="8.796875" defaultRowHeight="15"/>
  <cols>
    <col min="1" max="1" width="1.59765625" style="1" customWidth="1"/>
    <col min="2" max="2" width="7.09765625" style="181" hidden="1" customWidth="1"/>
    <col min="3" max="3" width="27.8984375" style="1" customWidth="1"/>
    <col min="4" max="5" width="6.59765625" style="1" customWidth="1"/>
    <col min="6" max="6" width="9.5" style="1" hidden="1" customWidth="1"/>
    <col min="7" max="12" width="6.59765625" style="1" customWidth="1"/>
    <col min="13" max="13" width="11.59765625" style="1" hidden="1" customWidth="1"/>
    <col min="14" max="15" width="6.59765625" style="1" hidden="1" customWidth="1"/>
    <col min="16" max="17" width="6.59765625" style="1" customWidth="1"/>
    <col min="18" max="18" width="1.59765625" style="2" customWidth="1"/>
    <col min="19" max="28" width="2.59765625" style="4" customWidth="1"/>
    <col min="29" max="16384" width="9" style="1" customWidth="1"/>
  </cols>
  <sheetData>
    <row r="1" spans="3:4" ht="18" customHeight="1" thickBot="1">
      <c r="C1" s="3" t="s">
        <v>80</v>
      </c>
      <c r="D1" s="15"/>
    </row>
    <row r="2" spans="3:17" ht="15.75">
      <c r="C2" s="361" t="s">
        <v>64</v>
      </c>
      <c r="D2" s="367" t="s">
        <v>18</v>
      </c>
      <c r="E2" s="367" t="s">
        <v>87</v>
      </c>
      <c r="F2" s="31"/>
      <c r="G2" s="364" t="s">
        <v>65</v>
      </c>
      <c r="H2" s="365"/>
      <c r="I2" s="365"/>
      <c r="J2" s="365"/>
      <c r="K2" s="365"/>
      <c r="L2" s="366"/>
      <c r="M2" s="20"/>
      <c r="N2" s="20"/>
      <c r="O2" s="20"/>
      <c r="P2" s="370" t="s">
        <v>66</v>
      </c>
      <c r="Q2" s="371"/>
    </row>
    <row r="3" spans="3:17" ht="15.75">
      <c r="C3" s="362"/>
      <c r="D3" s="368"/>
      <c r="E3" s="368"/>
      <c r="F3" s="21"/>
      <c r="G3" s="372" t="s">
        <v>67</v>
      </c>
      <c r="H3" s="372"/>
      <c r="I3" s="372" t="s">
        <v>68</v>
      </c>
      <c r="J3" s="372"/>
      <c r="K3" s="372" t="s">
        <v>81</v>
      </c>
      <c r="L3" s="372"/>
      <c r="M3" s="23"/>
      <c r="N3" s="23"/>
      <c r="O3" s="23"/>
      <c r="P3" s="373" t="s">
        <v>25</v>
      </c>
      <c r="Q3" s="374" t="s">
        <v>26</v>
      </c>
    </row>
    <row r="4" spans="3:17" ht="15.75">
      <c r="C4" s="363"/>
      <c r="D4" s="369"/>
      <c r="E4" s="369"/>
      <c r="F4" s="22"/>
      <c r="G4" s="16" t="s">
        <v>18</v>
      </c>
      <c r="H4" s="16" t="s">
        <v>27</v>
      </c>
      <c r="I4" s="16" t="s">
        <v>18</v>
      </c>
      <c r="J4" s="16" t="s">
        <v>27</v>
      </c>
      <c r="K4" s="16" t="s">
        <v>18</v>
      </c>
      <c r="L4" s="16" t="s">
        <v>27</v>
      </c>
      <c r="M4" s="22"/>
      <c r="N4" s="22"/>
      <c r="O4" s="22"/>
      <c r="P4" s="369"/>
      <c r="Q4" s="375"/>
    </row>
    <row r="5" spans="3:28" ht="15.75">
      <c r="C5" s="72" t="s">
        <v>82</v>
      </c>
      <c r="D5" s="73">
        <f>SUM(D7,D26,D32)</f>
        <v>0</v>
      </c>
      <c r="E5" s="73">
        <f>SUM(E7,E26,E32)</f>
        <v>0</v>
      </c>
      <c r="F5" s="73"/>
      <c r="G5" s="73">
        <f aca="true" t="shared" si="0" ref="G5:O5">SUM(G7,G26,G32)</f>
        <v>0</v>
      </c>
      <c r="H5" s="73">
        <f t="shared" si="0"/>
        <v>0</v>
      </c>
      <c r="I5" s="73">
        <f t="shared" si="0"/>
        <v>0</v>
      </c>
      <c r="J5" s="73">
        <f t="shared" si="0"/>
        <v>0</v>
      </c>
      <c r="K5" s="74">
        <f t="shared" si="0"/>
        <v>0</v>
      </c>
      <c r="L5" s="74">
        <f t="shared" si="0"/>
        <v>0</v>
      </c>
      <c r="M5" s="74">
        <f t="shared" si="0"/>
        <v>0</v>
      </c>
      <c r="N5" s="74">
        <f t="shared" si="0"/>
        <v>0</v>
      </c>
      <c r="O5" s="74">
        <f t="shared" si="0"/>
        <v>0</v>
      </c>
      <c r="P5" s="73">
        <f>SUM(P7,P26,P32)</f>
        <v>0</v>
      </c>
      <c r="Q5" s="75">
        <f>SUM(Q7,Q26,Q32)</f>
        <v>0</v>
      </c>
      <c r="S5"/>
      <c r="T5"/>
      <c r="U5"/>
      <c r="V5"/>
      <c r="W5"/>
      <c r="X5"/>
      <c r="Y5"/>
      <c r="Z5"/>
      <c r="AA5"/>
      <c r="AB5"/>
    </row>
    <row r="6" spans="2:28" s="181" customFormat="1" ht="15.75" hidden="1">
      <c r="B6" s="181" t="s">
        <v>177</v>
      </c>
      <c r="C6" s="183"/>
      <c r="D6" s="184" t="s">
        <v>178</v>
      </c>
      <c r="E6" s="184" t="s">
        <v>179</v>
      </c>
      <c r="F6" s="185"/>
      <c r="G6" s="184" t="s">
        <v>180</v>
      </c>
      <c r="H6" s="184" t="s">
        <v>181</v>
      </c>
      <c r="I6" s="184" t="s">
        <v>182</v>
      </c>
      <c r="J6" s="184" t="s">
        <v>183</v>
      </c>
      <c r="K6" s="186" t="s">
        <v>184</v>
      </c>
      <c r="L6" s="186" t="s">
        <v>185</v>
      </c>
      <c r="M6" s="185"/>
      <c r="N6" s="186"/>
      <c r="O6" s="186"/>
      <c r="P6" s="184" t="s">
        <v>186</v>
      </c>
      <c r="Q6" s="187" t="s">
        <v>187</v>
      </c>
      <c r="S6" s="188"/>
      <c r="T6" s="188"/>
      <c r="U6" s="188"/>
      <c r="V6" s="188"/>
      <c r="W6" s="188"/>
      <c r="X6" s="188"/>
      <c r="Y6" s="188"/>
      <c r="Z6" s="188"/>
      <c r="AA6" s="188"/>
      <c r="AB6" s="188"/>
    </row>
    <row r="7" spans="2:28" ht="31.5">
      <c r="B7" s="182">
        <v>1195</v>
      </c>
      <c r="C7" s="76" t="s">
        <v>120</v>
      </c>
      <c r="D7" s="73">
        <f>SUM(D8:D12)</f>
        <v>0</v>
      </c>
      <c r="E7" s="77">
        <f>SUM(E8:E12)</f>
        <v>0</v>
      </c>
      <c r="F7" s="78" t="s">
        <v>123</v>
      </c>
      <c r="G7" s="77">
        <f aca="true" t="shared" si="1" ref="G7:O7">SUM(G8:G12)</f>
        <v>0</v>
      </c>
      <c r="H7" s="77">
        <f t="shared" si="1"/>
        <v>0</v>
      </c>
      <c r="I7" s="77">
        <f t="shared" si="1"/>
        <v>0</v>
      </c>
      <c r="J7" s="77">
        <f t="shared" si="1"/>
        <v>0</v>
      </c>
      <c r="K7" s="77">
        <f t="shared" si="1"/>
        <v>0</v>
      </c>
      <c r="L7" s="77">
        <f t="shared" si="1"/>
        <v>0</v>
      </c>
      <c r="M7" s="78" t="s">
        <v>123</v>
      </c>
      <c r="N7" s="77">
        <f t="shared" si="1"/>
        <v>0</v>
      </c>
      <c r="O7" s="77">
        <f t="shared" si="1"/>
        <v>0</v>
      </c>
      <c r="P7" s="77">
        <f>SUM(P8:P12)</f>
        <v>0</v>
      </c>
      <c r="Q7" s="79">
        <f>SUM(Q8:Q12)</f>
        <v>0</v>
      </c>
      <c r="R7" s="1"/>
      <c r="S7" s="26">
        <f aca="true" t="shared" si="2" ref="S7:S12">IF(OR(D7&lt;E7,D7&lt;P7),"Er","")</f>
      </c>
      <c r="T7" s="26">
        <f aca="true" t="shared" si="3" ref="T7:T12">IF(E7&gt;D7,"Er","")</f>
      </c>
      <c r="U7" s="26">
        <f>IF(G7&lt;H7,"Er","")</f>
      </c>
      <c r="V7" s="26">
        <f>IF(H7&gt;G7,"Er","")</f>
      </c>
      <c r="W7" s="26">
        <f>IF(I7&lt;J7,"Er","")</f>
      </c>
      <c r="X7" s="26">
        <f>IF(J7&gt;I7,"Er","")</f>
      </c>
      <c r="Y7" s="26">
        <f>IF(K7&lt;L7,"Er","")</f>
      </c>
      <c r="Z7" s="26">
        <f>IF(L7&gt;K7,"Er","")</f>
      </c>
      <c r="AA7" s="26">
        <f>IF(OR(P7&gt;D7,P7&lt;Q7),"Er","")</f>
      </c>
      <c r="AB7" s="26">
        <f>IF(OR(Q7&gt;P7,Q7&gt;E7),"Er","")</f>
      </c>
    </row>
    <row r="8" spans="2:28" ht="15.75">
      <c r="B8" s="182">
        <v>1196</v>
      </c>
      <c r="C8" s="47" t="s">
        <v>69</v>
      </c>
      <c r="D8" s="82">
        <f aca="true" t="shared" si="4" ref="D8:E12">SUM(G8,I8,K8)</f>
        <v>0</v>
      </c>
      <c r="E8" s="82">
        <f t="shared" si="4"/>
        <v>0</v>
      </c>
      <c r="F8" s="32">
        <v>1</v>
      </c>
      <c r="G8" s="55"/>
      <c r="H8" s="55"/>
      <c r="I8" s="55"/>
      <c r="J8" s="55"/>
      <c r="K8" s="55"/>
      <c r="L8" s="55"/>
      <c r="M8" s="56">
        <v>1</v>
      </c>
      <c r="N8" s="55">
        <f>IF(SUM(D8)&lt;&gt;0,SUM(D8),"")</f>
      </c>
      <c r="O8" s="55">
        <f>IF(SUM(E8)&lt;&gt;0,SUM(E8),"")</f>
      </c>
      <c r="P8" s="55"/>
      <c r="Q8" s="57"/>
      <c r="R8" s="1"/>
      <c r="S8" s="26">
        <f t="shared" si="2"/>
      </c>
      <c r="T8" s="26">
        <f t="shared" si="3"/>
      </c>
      <c r="U8" s="26">
        <f>IF(G8&gt;G7,"Er","")</f>
      </c>
      <c r="V8" s="26">
        <f>IF(OR(H8&gt;H7,H8&gt;G8),"Er","")</f>
      </c>
      <c r="W8" s="26">
        <f>IF(I8&gt;I7,"Er","")</f>
      </c>
      <c r="X8" s="26">
        <f>IF(OR(J8&gt;I8,J8&gt;J7),"Er","")</f>
      </c>
      <c r="Y8" s="26">
        <f>IF(K8&gt;K7,"Er","")</f>
      </c>
      <c r="Z8" s="26">
        <f>IF(OR(L8&gt;K8,L8&gt;L7),"Er","")</f>
      </c>
      <c r="AA8" s="26">
        <f>IF(OR(P8&gt;D8,P8&gt;P7,P8&lt;Q8),"Er","")</f>
      </c>
      <c r="AB8" s="26">
        <f>IF(OR(Q8&gt;P8,Q8&gt;E8,Q8&gt;Q7),"Er","")</f>
      </c>
    </row>
    <row r="9" spans="2:28" ht="15.75">
      <c r="B9" s="182">
        <v>1197</v>
      </c>
      <c r="C9" s="48" t="s">
        <v>70</v>
      </c>
      <c r="D9" s="83">
        <f t="shared" si="4"/>
        <v>0</v>
      </c>
      <c r="E9" s="83">
        <f t="shared" si="4"/>
        <v>0</v>
      </c>
      <c r="F9" s="33">
        <v>2</v>
      </c>
      <c r="G9" s="55"/>
      <c r="H9" s="55"/>
      <c r="I9" s="55"/>
      <c r="J9" s="55"/>
      <c r="K9" s="55"/>
      <c r="L9" s="55"/>
      <c r="M9" s="58">
        <v>2</v>
      </c>
      <c r="N9" s="55">
        <f aca="true" t="shared" si="5" ref="N9:N37">IF(SUM(D9)&lt;&gt;0,SUM(D9),"")</f>
      </c>
      <c r="O9" s="55">
        <f aca="true" t="shared" si="6" ref="O9:O37">IF(SUM(E9)&lt;&gt;0,SUM(E9),"")</f>
      </c>
      <c r="P9" s="55"/>
      <c r="Q9" s="57"/>
      <c r="R9" s="1"/>
      <c r="S9" s="26">
        <f t="shared" si="2"/>
      </c>
      <c r="T9" s="26">
        <f t="shared" si="3"/>
      </c>
      <c r="U9" s="26">
        <f>IF(G9&gt;G7,"Er","")</f>
      </c>
      <c r="V9" s="26">
        <f>IF(OR(H9&gt;H7,H9&gt;G9),"Er","")</f>
      </c>
      <c r="W9" s="26">
        <f>IF(I9&gt;I7,"Er","")</f>
      </c>
      <c r="X9" s="26">
        <f>IF(OR(J9&gt;I9,J9&gt;J7),"Er","")</f>
      </c>
      <c r="Y9" s="26">
        <f>IF(K9&gt;K7,"Er","")</f>
      </c>
      <c r="Z9" s="26">
        <f>IF(OR(L9&gt;K9,L9&gt;L7),"Er","")</f>
      </c>
      <c r="AA9" s="26">
        <f>IF(OR(P9&gt;D9,P9&gt;P7,P9&lt;Q9),"Er","")</f>
      </c>
      <c r="AB9" s="26">
        <f>IF(OR(Q9&gt;P9,Q9&gt;E9,Q9&gt;Q7),"Er","")</f>
      </c>
    </row>
    <row r="10" spans="2:28" ht="15.75">
      <c r="B10" s="182">
        <v>1198</v>
      </c>
      <c r="C10" s="48" t="s">
        <v>71</v>
      </c>
      <c r="D10" s="83">
        <f t="shared" si="4"/>
        <v>0</v>
      </c>
      <c r="E10" s="83">
        <f t="shared" si="4"/>
        <v>0</v>
      </c>
      <c r="F10" s="34">
        <v>3</v>
      </c>
      <c r="G10" s="55"/>
      <c r="H10" s="55"/>
      <c r="I10" s="55"/>
      <c r="J10" s="55"/>
      <c r="K10" s="55"/>
      <c r="L10" s="55"/>
      <c r="M10" s="59">
        <v>3</v>
      </c>
      <c r="N10" s="55">
        <f t="shared" si="5"/>
      </c>
      <c r="O10" s="55">
        <f t="shared" si="6"/>
      </c>
      <c r="P10" s="55"/>
      <c r="Q10" s="57"/>
      <c r="R10" s="1"/>
      <c r="S10" s="26">
        <f t="shared" si="2"/>
      </c>
      <c r="T10" s="26">
        <f t="shared" si="3"/>
      </c>
      <c r="U10" s="26">
        <f>IF(G10&gt;G7,"Er","")</f>
      </c>
      <c r="V10" s="26">
        <f>IF(OR(H10&gt;H7,H10&gt;G10),"Er","")</f>
      </c>
      <c r="W10" s="26">
        <f>IF(I10&gt;I7,"Er","")</f>
      </c>
      <c r="X10" s="26">
        <f>IF(OR(J10&gt;I10,J10&gt;J7),"Er","")</f>
      </c>
      <c r="Y10" s="26">
        <f>IF(K10&gt;K7,"Er","")</f>
      </c>
      <c r="Z10" s="26">
        <f>IF(OR(L10&gt;K10,L10&gt;L7),"Er","")</f>
      </c>
      <c r="AA10" s="26">
        <f>IF(OR(P10&gt;D10,P10&gt;P7,P10&lt;Q10),"Er","")</f>
      </c>
      <c r="AB10" s="26">
        <f>IF(OR(Q10&gt;P10,Q10&gt;E10,Q10&gt;Q7),"Er","")</f>
      </c>
    </row>
    <row r="11" spans="2:28" ht="15.75">
      <c r="B11" s="182">
        <v>1199</v>
      </c>
      <c r="C11" s="49" t="s">
        <v>72</v>
      </c>
      <c r="D11" s="83">
        <f t="shared" si="4"/>
        <v>0</v>
      </c>
      <c r="E11" s="83">
        <f t="shared" si="4"/>
        <v>0</v>
      </c>
      <c r="F11" s="34">
        <v>4</v>
      </c>
      <c r="G11" s="60"/>
      <c r="H11" s="60"/>
      <c r="I11" s="60"/>
      <c r="J11" s="60"/>
      <c r="K11" s="60"/>
      <c r="L11" s="60"/>
      <c r="M11" s="59">
        <v>4</v>
      </c>
      <c r="N11" s="55">
        <f t="shared" si="5"/>
      </c>
      <c r="O11" s="55">
        <f t="shared" si="6"/>
      </c>
      <c r="P11" s="60"/>
      <c r="Q11" s="61"/>
      <c r="R11" s="1"/>
      <c r="S11" s="26">
        <f t="shared" si="2"/>
      </c>
      <c r="T11" s="26">
        <f t="shared" si="3"/>
      </c>
      <c r="U11" s="26">
        <f>IF(G11&gt;G7,"Er","")</f>
      </c>
      <c r="V11" s="26">
        <f>IF(OR(H11&gt;H7,H11&gt;G11),"Er","")</f>
      </c>
      <c r="W11" s="26">
        <f>IF(I11&gt;I7,"Er","")</f>
      </c>
      <c r="X11" s="26">
        <f>IF(OR(J11&gt;I11,J11&gt;J7),"Er","")</f>
      </c>
      <c r="Y11" s="26">
        <f>IF(K11&gt;K7,"Er","")</f>
      </c>
      <c r="Z11" s="26">
        <f>IF(OR(L11&gt;K11,L11&gt;L7),"Er","")</f>
      </c>
      <c r="AA11" s="26">
        <f>IF(OR(P11&gt;D11,P11&gt;P7,P11&lt;Q11),"Er","")</f>
      </c>
      <c r="AB11" s="26">
        <f>IF(OR(Q11&gt;P11,Q11&gt;E11,Q11&gt;Q7),"Er","")</f>
      </c>
    </row>
    <row r="12" spans="2:28" ht="15.75">
      <c r="B12" s="182">
        <v>1200</v>
      </c>
      <c r="C12" s="50" t="s">
        <v>166</v>
      </c>
      <c r="D12" s="84">
        <f t="shared" si="4"/>
        <v>0</v>
      </c>
      <c r="E12" s="84">
        <f t="shared" si="4"/>
        <v>0</v>
      </c>
      <c r="F12" s="34">
        <v>5</v>
      </c>
      <c r="G12" s="62"/>
      <c r="H12" s="62"/>
      <c r="I12" s="62"/>
      <c r="J12" s="62"/>
      <c r="K12" s="62"/>
      <c r="L12" s="62"/>
      <c r="M12" s="59">
        <v>5</v>
      </c>
      <c r="N12" s="55">
        <f t="shared" si="5"/>
      </c>
      <c r="O12" s="55">
        <f t="shared" si="6"/>
      </c>
      <c r="P12" s="62"/>
      <c r="Q12" s="63"/>
      <c r="R12" s="1"/>
      <c r="S12" s="26">
        <f t="shared" si="2"/>
      </c>
      <c r="T12" s="26">
        <f t="shared" si="3"/>
      </c>
      <c r="U12" s="26">
        <f>IF(G12&gt;G7,"Er","")</f>
      </c>
      <c r="V12" s="26">
        <f>IF(OR(H12&gt;H7,H12&gt;G12),"Er","")</f>
      </c>
      <c r="W12" s="26">
        <f>IF(I12&gt;I7,"Er","")</f>
      </c>
      <c r="X12" s="26">
        <f>IF(OR(J12&gt;I12,J12&gt;J7),"Er","")</f>
      </c>
      <c r="Y12" s="26">
        <f>IF(K12&gt;K7,"Er","")</f>
      </c>
      <c r="Z12" s="26">
        <f>IF(OR(L12&gt;K12,L12&gt;L7),"Er","")</f>
      </c>
      <c r="AA12" s="26">
        <f>IF(OR(P12&gt;D12,P12&gt;P7,P12&lt;Q12),"Er","")</f>
      </c>
      <c r="AB12" s="26">
        <f>IF(OR(Q12&gt;P12,Q12&gt;E12,Q12&gt;Q7),"Er","")</f>
      </c>
    </row>
    <row r="13" spans="2:28" ht="15.75">
      <c r="B13" s="182">
        <v>1201</v>
      </c>
      <c r="C13" s="80" t="s">
        <v>73</v>
      </c>
      <c r="D13" s="77">
        <f>SUM(D14:D18)</f>
        <v>0</v>
      </c>
      <c r="E13" s="77">
        <f>SUM(E14:E18)</f>
        <v>0</v>
      </c>
      <c r="F13" s="78" t="s">
        <v>124</v>
      </c>
      <c r="G13" s="77">
        <f aca="true" t="shared" si="7" ref="G13:L13">G7</f>
        <v>0</v>
      </c>
      <c r="H13" s="77">
        <f t="shared" si="7"/>
        <v>0</v>
      </c>
      <c r="I13" s="77">
        <f t="shared" si="7"/>
        <v>0</v>
      </c>
      <c r="J13" s="77">
        <f t="shared" si="7"/>
        <v>0</v>
      </c>
      <c r="K13" s="77">
        <f t="shared" si="7"/>
        <v>0</v>
      </c>
      <c r="L13" s="77">
        <f t="shared" si="7"/>
        <v>0</v>
      </c>
      <c r="M13" s="78" t="s">
        <v>124</v>
      </c>
      <c r="N13" s="81">
        <f t="shared" si="5"/>
      </c>
      <c r="O13" s="81">
        <f t="shared" si="6"/>
      </c>
      <c r="P13" s="77">
        <f>P7</f>
        <v>0</v>
      </c>
      <c r="Q13" s="79">
        <f>Q7</f>
        <v>0</v>
      </c>
      <c r="R13" s="1"/>
      <c r="S13" s="26">
        <f>IF(OR(D13&lt;E13,D13&lt;P13,D13&lt;&gt;D7),"Er","")</f>
      </c>
      <c r="T13" s="26">
        <f>IF(OR(E13&gt;D13,E13&lt;Q13,E13&lt;&gt;E7),"Er","")</f>
      </c>
      <c r="U13" s="26">
        <f aca="true" t="shared" si="8" ref="U13:Z13">IF(AND(G13&lt;&gt;SUM(G14:G18),G13&lt;&gt;""),"Er","")</f>
      </c>
      <c r="V13" s="26">
        <f t="shared" si="8"/>
      </c>
      <c r="W13" s="26">
        <f t="shared" si="8"/>
      </c>
      <c r="X13" s="26">
        <f t="shared" si="8"/>
      </c>
      <c r="Y13" s="26">
        <f t="shared" si="8"/>
      </c>
      <c r="Z13" s="26">
        <f t="shared" si="8"/>
      </c>
      <c r="AA13" s="26">
        <f>IF(OR(P13&lt;Q13,P13&gt;D13,AND(P13&lt;&gt;SUM(P14:P18),P13&lt;&gt;"")),"Er","")</f>
      </c>
      <c r="AB13" s="26">
        <f>IF(OR(Q13&gt;P13,Q13&gt;E13,AND(Q13&lt;&gt;SUM(Q14:Q18),Q13&lt;&gt;"")),"Er","")</f>
      </c>
    </row>
    <row r="14" spans="2:28" ht="15.75">
      <c r="B14" s="182">
        <v>1202</v>
      </c>
      <c r="C14" s="51" t="s">
        <v>74</v>
      </c>
      <c r="D14" s="82">
        <f aca="true" t="shared" si="9" ref="D14:E18">SUM(G14,I14,K14)</f>
        <v>0</v>
      </c>
      <c r="E14" s="82">
        <f t="shared" si="9"/>
        <v>0</v>
      </c>
      <c r="F14" s="32">
        <v>1</v>
      </c>
      <c r="G14" s="55"/>
      <c r="H14" s="55"/>
      <c r="I14" s="55"/>
      <c r="J14" s="55"/>
      <c r="K14" s="55"/>
      <c r="L14" s="55"/>
      <c r="M14" s="56">
        <v>1</v>
      </c>
      <c r="N14" s="55">
        <f t="shared" si="5"/>
      </c>
      <c r="O14" s="55">
        <f t="shared" si="6"/>
      </c>
      <c r="P14" s="55"/>
      <c r="Q14" s="57"/>
      <c r="R14" s="1"/>
      <c r="S14" s="26">
        <f>IF(OR(D14&lt;E14,D14&lt;P14),"Er","")</f>
      </c>
      <c r="T14" s="26">
        <f>IF(E14&gt;D14,"Er","")</f>
      </c>
      <c r="U14" s="26">
        <f>IF(G14&gt;G13,"Er","")</f>
      </c>
      <c r="V14" s="26">
        <f>IF(OR(H14&gt;H13,H14&gt;G14),"Er","")</f>
      </c>
      <c r="W14" s="26">
        <f>IF(I14&gt;I13,"Er","")</f>
      </c>
      <c r="X14" s="26">
        <f>IF(OR(J14&gt;I14,J14&gt;J13),"Er","")</f>
      </c>
      <c r="Y14" s="26">
        <f>IF(K14&gt;K13,"Er","")</f>
      </c>
      <c r="Z14" s="26">
        <f>IF(OR(L14&gt;K14,L14&gt;L13),"Er","")</f>
      </c>
      <c r="AA14" s="26">
        <f>IF(OR(P14&gt;D14,P14&gt;P13,P14&lt;Q14),"Er","")</f>
      </c>
      <c r="AB14" s="26">
        <f>IF(OR(Q14&gt;P14,Q14&gt;E14,Q14&gt;Q13),"Er","")</f>
      </c>
    </row>
    <row r="15" spans="2:28" ht="15.75">
      <c r="B15" s="182">
        <v>1203</v>
      </c>
      <c r="C15" s="52" t="s">
        <v>70</v>
      </c>
      <c r="D15" s="83">
        <f t="shared" si="9"/>
        <v>0</v>
      </c>
      <c r="E15" s="83">
        <f t="shared" si="9"/>
        <v>0</v>
      </c>
      <c r="F15" s="33">
        <v>2</v>
      </c>
      <c r="G15" s="55"/>
      <c r="H15" s="55"/>
      <c r="I15" s="55"/>
      <c r="J15" s="55"/>
      <c r="K15" s="55"/>
      <c r="L15" s="55"/>
      <c r="M15" s="58">
        <v>2</v>
      </c>
      <c r="N15" s="55">
        <f t="shared" si="5"/>
      </c>
      <c r="O15" s="55">
        <f t="shared" si="6"/>
      </c>
      <c r="P15" s="55"/>
      <c r="Q15" s="57"/>
      <c r="R15" s="1"/>
      <c r="S15" s="26">
        <f>IF(OR(D15&lt;E15,D15&lt;P15),"Er","")</f>
      </c>
      <c r="T15" s="26">
        <f>IF(E15&gt;D15,"Er","")</f>
      </c>
      <c r="U15" s="26">
        <f>IF(G15&gt;G13,"Er","")</f>
      </c>
      <c r="V15" s="26">
        <f>IF(OR(H15&gt;H13,H15&gt;G15),"Er","")</f>
      </c>
      <c r="W15" s="26">
        <f>IF(I15&gt;I13,"Er","")</f>
      </c>
      <c r="X15" s="26">
        <f>IF(OR(J15&gt;I15,J15&gt;J13),"Er","")</f>
      </c>
      <c r="Y15" s="26">
        <f>IF(K15&gt;K13,"Er","")</f>
      </c>
      <c r="Z15" s="26">
        <f>IF(OR(L15&gt;K15,L15&gt;L13),"Er","")</f>
      </c>
      <c r="AA15" s="26">
        <f>IF(OR(P15&gt;D15,P15&gt;P13,P15&lt;Q15),"Er","")</f>
      </c>
      <c r="AB15" s="26">
        <f>IF(OR(Q15&gt;P15,Q15&gt;E15,Q15&gt;Q13),"Er","")</f>
      </c>
    </row>
    <row r="16" spans="2:28" ht="15.75">
      <c r="B16" s="182">
        <v>1204</v>
      </c>
      <c r="C16" s="52" t="s">
        <v>71</v>
      </c>
      <c r="D16" s="83">
        <f t="shared" si="9"/>
        <v>0</v>
      </c>
      <c r="E16" s="83">
        <f t="shared" si="9"/>
        <v>0</v>
      </c>
      <c r="F16" s="34">
        <v>3</v>
      </c>
      <c r="G16" s="55"/>
      <c r="H16" s="55"/>
      <c r="I16" s="55"/>
      <c r="J16" s="55"/>
      <c r="K16" s="55"/>
      <c r="L16" s="55"/>
      <c r="M16" s="59">
        <v>3</v>
      </c>
      <c r="N16" s="55">
        <f t="shared" si="5"/>
      </c>
      <c r="O16" s="55">
        <f t="shared" si="6"/>
      </c>
      <c r="P16" s="55"/>
      <c r="Q16" s="57"/>
      <c r="R16" s="1"/>
      <c r="S16" s="26">
        <f>IF(OR(D16&lt;E16,D16&lt;P16),"Er","")</f>
      </c>
      <c r="T16" s="26">
        <f>IF(E16&gt;D16,"Er","")</f>
      </c>
      <c r="U16" s="26">
        <f>IF(G16&gt;G13,"Er","")</f>
      </c>
      <c r="V16" s="26">
        <f>IF(OR(H16&gt;H13,H16&gt;G16),"Er","")</f>
      </c>
      <c r="W16" s="26">
        <f>IF(I16&gt;I13,"Er","")</f>
      </c>
      <c r="X16" s="26">
        <f>IF(OR(J16&gt;I16,J16&gt;J13),"Er","")</f>
      </c>
      <c r="Y16" s="26">
        <f>IF(K16&gt;K13,"Er","")</f>
      </c>
      <c r="Z16" s="26">
        <f>IF(OR(L16&gt;K16,L16&gt;L13),"Er","")</f>
      </c>
      <c r="AA16" s="26">
        <f>IF(OR(P16&gt;D16,P16&gt;P13,P16&lt;Q16),"Er","")</f>
      </c>
      <c r="AB16" s="26">
        <f>IF(OR(Q16&gt;P16,Q16&gt;E16,Q16&gt;Q13),"Er","")</f>
      </c>
    </row>
    <row r="17" spans="2:28" ht="15.75">
      <c r="B17" s="182">
        <v>1205</v>
      </c>
      <c r="C17" s="49" t="s">
        <v>167</v>
      </c>
      <c r="D17" s="83">
        <f t="shared" si="9"/>
        <v>0</v>
      </c>
      <c r="E17" s="83">
        <f t="shared" si="9"/>
        <v>0</v>
      </c>
      <c r="F17" s="34">
        <v>4</v>
      </c>
      <c r="G17" s="60"/>
      <c r="H17" s="60"/>
      <c r="I17" s="60"/>
      <c r="J17" s="60"/>
      <c r="K17" s="60"/>
      <c r="L17" s="60"/>
      <c r="M17" s="59">
        <v>4</v>
      </c>
      <c r="N17" s="55">
        <f>IF(SUM(D17)&lt;&gt;0,SUM(D17),"")</f>
      </c>
      <c r="O17" s="55">
        <f>IF(SUM(E17)&lt;&gt;0,SUM(E17),"")</f>
      </c>
      <c r="P17" s="60"/>
      <c r="Q17" s="61"/>
      <c r="R17" s="1"/>
      <c r="S17" s="26">
        <f>IF(OR(D17&lt;E17,D17&lt;P17),"Er","")</f>
      </c>
      <c r="T17" s="26">
        <f>IF(E17&gt;D17,"Er","")</f>
      </c>
      <c r="U17" s="26">
        <f>IF(G17&gt;G13,"Er","")</f>
      </c>
      <c r="V17" s="26">
        <f>IF(OR(H17&gt;H13,H17&gt;G17),"Er","")</f>
      </c>
      <c r="W17" s="26">
        <f>IF(I17&gt;I13,"Er","")</f>
      </c>
      <c r="X17" s="26">
        <f>IF(OR(J17&gt;I17,J17&gt;J13),"Er","")</f>
      </c>
      <c r="Y17" s="26">
        <f>IF(K17&gt;K13,"Er","")</f>
      </c>
      <c r="Z17" s="26">
        <f>IF(OR(L17&gt;K17,L17&gt;L13),"Er","")</f>
      </c>
      <c r="AA17" s="26">
        <f>IF(OR(P17&gt;D17,P17&gt;P13,P17&lt;Q17),"Er","")</f>
      </c>
      <c r="AB17" s="26">
        <f>IF(OR(Q17&gt;P17,Q17&gt;E17,Q17&gt;Q13),"Er","")</f>
      </c>
    </row>
    <row r="18" spans="2:28" ht="15.75">
      <c r="B18" s="182">
        <v>1206</v>
      </c>
      <c r="C18" s="50" t="s">
        <v>168</v>
      </c>
      <c r="D18" s="84">
        <f t="shared" si="9"/>
        <v>0</v>
      </c>
      <c r="E18" s="84">
        <f t="shared" si="9"/>
        <v>0</v>
      </c>
      <c r="F18" s="34">
        <v>5</v>
      </c>
      <c r="G18" s="62"/>
      <c r="H18" s="62"/>
      <c r="I18" s="62"/>
      <c r="J18" s="62"/>
      <c r="K18" s="62"/>
      <c r="L18" s="62"/>
      <c r="M18" s="59">
        <v>5</v>
      </c>
      <c r="N18" s="55">
        <f>IF(SUM(D18)&lt;&gt;0,SUM(D18),"")</f>
      </c>
      <c r="O18" s="55">
        <f>IF(SUM(E18)&lt;&gt;0,SUM(E18),"")</f>
      </c>
      <c r="P18" s="62"/>
      <c r="Q18" s="63"/>
      <c r="R18" s="1"/>
      <c r="S18" s="26">
        <f>IF(OR(D18&lt;E18,D18&lt;P18),"Er","")</f>
      </c>
      <c r="T18" s="26">
        <f>IF(E18&gt;D18,"Er","")</f>
      </c>
      <c r="U18" s="26">
        <f>IF(G18&gt;G13,"Er","")</f>
      </c>
      <c r="V18" s="26">
        <f>IF(OR(H18&gt;H13,H18&gt;G18),"Er","")</f>
      </c>
      <c r="W18" s="26">
        <f>IF(I18&gt;I13,"Er","")</f>
      </c>
      <c r="X18" s="26">
        <f>IF(OR(J18&gt;I18,J18&gt;J13),"Er","")</f>
      </c>
      <c r="Y18" s="26">
        <f>IF(K18&gt;K13,"Er","")</f>
      </c>
      <c r="Z18" s="26">
        <f>IF(OR(L18&gt;K18,L18&gt;L13),"Er","")</f>
      </c>
      <c r="AA18" s="26">
        <f>IF(OR(P18&gt;D18,P18&gt;P13,P18&lt;Q18),"Er","")</f>
      </c>
      <c r="AB18" s="26">
        <f>IF(OR(Q18&gt;P18,Q18&gt;E18,Q18&gt;Q13),"Er","")</f>
      </c>
    </row>
    <row r="19" spans="2:28" ht="15.75">
      <c r="B19" s="182">
        <v>1207</v>
      </c>
      <c r="C19" s="80" t="s">
        <v>75</v>
      </c>
      <c r="D19" s="77">
        <f>SUM(D20:D24)</f>
        <v>0</v>
      </c>
      <c r="E19" s="77">
        <f>SUM(E20:E24)</f>
        <v>0</v>
      </c>
      <c r="F19" s="78" t="s">
        <v>125</v>
      </c>
      <c r="G19" s="77">
        <f aca="true" t="shared" si="10" ref="G19:L19">G7</f>
        <v>0</v>
      </c>
      <c r="H19" s="77">
        <f t="shared" si="10"/>
        <v>0</v>
      </c>
      <c r="I19" s="77">
        <f t="shared" si="10"/>
        <v>0</v>
      </c>
      <c r="J19" s="77">
        <f t="shared" si="10"/>
        <v>0</v>
      </c>
      <c r="K19" s="77">
        <f t="shared" si="10"/>
        <v>0</v>
      </c>
      <c r="L19" s="77">
        <f t="shared" si="10"/>
        <v>0</v>
      </c>
      <c r="M19" s="78" t="s">
        <v>125</v>
      </c>
      <c r="N19" s="81">
        <f t="shared" si="5"/>
      </c>
      <c r="O19" s="81">
        <f t="shared" si="6"/>
      </c>
      <c r="P19" s="77">
        <f>P7</f>
        <v>0</v>
      </c>
      <c r="Q19" s="79">
        <f>Q7</f>
        <v>0</v>
      </c>
      <c r="R19" s="1"/>
      <c r="S19" s="26">
        <f>IF(OR(D19&lt;E19,D19&lt;P19,D19&lt;&gt;D7),"Er","")</f>
      </c>
      <c r="T19" s="26">
        <f>IF(OR(E19&gt;D19,E19&lt;Q19,E19&lt;&gt;E7),"Er","")</f>
      </c>
      <c r="U19" s="26">
        <f aca="true" t="shared" si="11" ref="U19:Z19">IF(AND(G19&lt;&gt;SUM(G20:G24),G19&lt;&gt;""),"Er","")</f>
      </c>
      <c r="V19" s="26">
        <f t="shared" si="11"/>
      </c>
      <c r="W19" s="26">
        <f t="shared" si="11"/>
      </c>
      <c r="X19" s="26">
        <f t="shared" si="11"/>
      </c>
      <c r="Y19" s="26">
        <f t="shared" si="11"/>
      </c>
      <c r="Z19" s="26">
        <f t="shared" si="11"/>
      </c>
      <c r="AA19" s="26">
        <f>IF(OR(P19&lt;Q19,P19&gt;D19,AND(P19&lt;&gt;SUM(P20:P24),P19&lt;&gt;"")),"Er","")</f>
      </c>
      <c r="AB19" s="26">
        <f>IF(OR(Q19&gt;P19,Q19&gt;E19,AND(Q19&lt;&gt;SUM(Q20:Q24),Q19&lt;&gt;"")),"Er","")</f>
      </c>
    </row>
    <row r="20" spans="2:28" ht="15.75">
      <c r="B20" s="182">
        <v>1208</v>
      </c>
      <c r="C20" s="51" t="s">
        <v>74</v>
      </c>
      <c r="D20" s="82">
        <f aca="true" t="shared" si="12" ref="D20:E24">SUM(G20,I20,K20)</f>
        <v>0</v>
      </c>
      <c r="E20" s="82">
        <f t="shared" si="12"/>
        <v>0</v>
      </c>
      <c r="F20" s="32">
        <v>1</v>
      </c>
      <c r="G20" s="55"/>
      <c r="H20" s="55"/>
      <c r="I20" s="55"/>
      <c r="J20" s="55"/>
      <c r="K20" s="55"/>
      <c r="L20" s="55"/>
      <c r="M20" s="56">
        <v>1</v>
      </c>
      <c r="N20" s="55">
        <f t="shared" si="5"/>
      </c>
      <c r="O20" s="55">
        <f t="shared" si="6"/>
      </c>
      <c r="P20" s="55"/>
      <c r="Q20" s="57"/>
      <c r="R20" s="1"/>
      <c r="S20" s="26">
        <f aca="true" t="shared" si="13" ref="S20:S35">IF(OR(D20&lt;E20,D20&lt;P20),"Er","")</f>
      </c>
      <c r="T20" s="26">
        <f aca="true" t="shared" si="14" ref="T20:T35">IF(E20&gt;D20,"Er","")</f>
      </c>
      <c r="U20" s="26">
        <f>IF(G20&gt;G19,"Er","")</f>
      </c>
      <c r="V20" s="26">
        <f>IF(OR(H20&gt;H19,H20&gt;G20),"Er","")</f>
      </c>
      <c r="W20" s="26">
        <f>IF(I20&gt;I19,"Er","")</f>
      </c>
      <c r="X20" s="26">
        <f>IF(OR(J20&gt;I20,J20&gt;J19),"Er","")</f>
      </c>
      <c r="Y20" s="26">
        <f>IF(K20&gt;K19,"Er","")</f>
      </c>
      <c r="Z20" s="26">
        <f>IF(OR(L20&gt;K20,L20&gt;L19),"Er","")</f>
      </c>
      <c r="AA20" s="26">
        <f>IF(OR(P20&gt;D20,P20&gt;P19,P20&lt;Q20),"Er","")</f>
      </c>
      <c r="AB20" s="26">
        <f>IF(OR(Q20&gt;P20,Q20&gt;E20,Q20&gt;Q19),"Er","")</f>
      </c>
    </row>
    <row r="21" spans="2:28" ht="15.75">
      <c r="B21" s="182">
        <v>1209</v>
      </c>
      <c r="C21" s="52" t="s">
        <v>70</v>
      </c>
      <c r="D21" s="83">
        <f t="shared" si="12"/>
        <v>0</v>
      </c>
      <c r="E21" s="83">
        <f t="shared" si="12"/>
        <v>0</v>
      </c>
      <c r="F21" s="33">
        <v>2</v>
      </c>
      <c r="G21" s="55"/>
      <c r="H21" s="55"/>
      <c r="I21" s="55"/>
      <c r="J21" s="55"/>
      <c r="K21" s="55"/>
      <c r="L21" s="55"/>
      <c r="M21" s="58">
        <v>2</v>
      </c>
      <c r="N21" s="55">
        <f t="shared" si="5"/>
      </c>
      <c r="O21" s="55">
        <f t="shared" si="6"/>
      </c>
      <c r="P21" s="55"/>
      <c r="Q21" s="57"/>
      <c r="R21" s="1"/>
      <c r="S21" s="26">
        <f t="shared" si="13"/>
      </c>
      <c r="T21" s="26">
        <f t="shared" si="14"/>
      </c>
      <c r="U21" s="26">
        <f>IF(G21&gt;G19,"Er","")</f>
      </c>
      <c r="V21" s="26">
        <f>IF(OR(H21&gt;H19,H21&gt;G21),"Er","")</f>
      </c>
      <c r="W21" s="26">
        <f>IF(I21&gt;I19,"Er","")</f>
      </c>
      <c r="X21" s="26">
        <f>IF(OR(J21&gt;I21,J21&gt;J19),"Er","")</f>
      </c>
      <c r="Y21" s="26">
        <f>IF(K21&gt;K19,"Er","")</f>
      </c>
      <c r="Z21" s="26">
        <f>IF(OR(L21&gt;K21,L21&gt;L19),"Er","")</f>
      </c>
      <c r="AA21" s="26">
        <f>IF(OR(P21&gt;D21,P21&gt;P19,P21&lt;Q21),"Er","")</f>
      </c>
      <c r="AB21" s="26">
        <f>IF(OR(Q21&gt;P21,Q21&gt;E21,Q21&gt;Q19),"Er","")</f>
      </c>
    </row>
    <row r="22" spans="2:28" ht="15.75">
      <c r="B22" s="182">
        <v>1210</v>
      </c>
      <c r="C22" s="52" t="s">
        <v>71</v>
      </c>
      <c r="D22" s="83">
        <f t="shared" si="12"/>
        <v>0</v>
      </c>
      <c r="E22" s="83">
        <f t="shared" si="12"/>
        <v>0</v>
      </c>
      <c r="F22" s="34">
        <v>3</v>
      </c>
      <c r="G22" s="55"/>
      <c r="H22" s="55"/>
      <c r="I22" s="55"/>
      <c r="J22" s="55"/>
      <c r="K22" s="55"/>
      <c r="L22" s="55"/>
      <c r="M22" s="59">
        <v>3</v>
      </c>
      <c r="N22" s="55">
        <f t="shared" si="5"/>
      </c>
      <c r="O22" s="55">
        <f t="shared" si="6"/>
      </c>
      <c r="P22" s="55"/>
      <c r="Q22" s="57"/>
      <c r="R22" s="1"/>
      <c r="S22" s="26">
        <f t="shared" si="13"/>
      </c>
      <c r="T22" s="26">
        <f t="shared" si="14"/>
      </c>
      <c r="U22" s="26">
        <f>IF(G22&gt;G19,"Er","")</f>
      </c>
      <c r="V22" s="26">
        <f>IF(OR(H22&gt;H19,H22&gt;G22),"Er","")</f>
      </c>
      <c r="W22" s="26">
        <f>IF(I22&gt;I19,"Er","")</f>
      </c>
      <c r="X22" s="26">
        <f>IF(OR(J22&gt;I22,J22&gt;J19),"Er","")</f>
      </c>
      <c r="Y22" s="26">
        <f>IF(K22&gt;K19,"Er","")</f>
      </c>
      <c r="Z22" s="26">
        <f>IF(OR(L22&gt;K22,L22&gt;L19),"Er","")</f>
      </c>
      <c r="AA22" s="26">
        <f>IF(OR(P22&gt;D22,P22&gt;P19,P22&lt;Q22),"Er","")</f>
      </c>
      <c r="AB22" s="26">
        <f>IF(OR(Q22&gt;P22,Q22&gt;E22,Q22&gt;Q19),"Er","")</f>
      </c>
    </row>
    <row r="23" spans="2:28" ht="15.75">
      <c r="B23" s="182">
        <v>1211</v>
      </c>
      <c r="C23" s="49" t="s">
        <v>167</v>
      </c>
      <c r="D23" s="83">
        <f t="shared" si="12"/>
        <v>0</v>
      </c>
      <c r="E23" s="83">
        <f t="shared" si="12"/>
        <v>0</v>
      </c>
      <c r="F23" s="34">
        <v>4</v>
      </c>
      <c r="G23" s="60"/>
      <c r="H23" s="60"/>
      <c r="I23" s="60"/>
      <c r="J23" s="60"/>
      <c r="K23" s="60"/>
      <c r="L23" s="60"/>
      <c r="M23" s="59">
        <v>4</v>
      </c>
      <c r="N23" s="55">
        <f t="shared" si="5"/>
      </c>
      <c r="O23" s="55">
        <f t="shared" si="6"/>
      </c>
      <c r="P23" s="60"/>
      <c r="Q23" s="61"/>
      <c r="R23" s="1"/>
      <c r="S23" s="26">
        <f>IF(OR(D23&lt;E23,D23&lt;P23),"Er","")</f>
      </c>
      <c r="T23" s="26">
        <f>IF(E23&gt;D23,"Er","")</f>
      </c>
      <c r="U23" s="26">
        <f>IF(G23&gt;G19,"Er","")</f>
      </c>
      <c r="V23" s="26">
        <f>IF(OR(H23&gt;H19,H23&gt;G23),"Er","")</f>
      </c>
      <c r="W23" s="26">
        <f>IF(I23&gt;I19,"Er","")</f>
      </c>
      <c r="X23" s="26">
        <f>IF(OR(J23&gt;I23,J23&gt;J19),"Er","")</f>
      </c>
      <c r="Y23" s="26">
        <f>IF(K23&gt;K19,"Er","")</f>
      </c>
      <c r="Z23" s="26">
        <f>IF(OR(L23&gt;K23,L23&gt;L19),"Er","")</f>
      </c>
      <c r="AA23" s="26">
        <f>IF(OR(P23&gt;D23,P23&gt;P19,P23&lt;Q23),"Er","")</f>
      </c>
      <c r="AB23" s="26">
        <f>IF(OR(Q23&gt;P23,Q23&gt;E23,Q23&gt;Q19),"Er","")</f>
      </c>
    </row>
    <row r="24" spans="2:28" ht="15.75">
      <c r="B24" s="182">
        <v>1212</v>
      </c>
      <c r="C24" s="50" t="s">
        <v>168</v>
      </c>
      <c r="D24" s="84">
        <f t="shared" si="12"/>
        <v>0</v>
      </c>
      <c r="E24" s="84">
        <f t="shared" si="12"/>
        <v>0</v>
      </c>
      <c r="F24" s="34">
        <v>5</v>
      </c>
      <c r="G24" s="62"/>
      <c r="H24" s="62"/>
      <c r="I24" s="62"/>
      <c r="J24" s="62"/>
      <c r="K24" s="62"/>
      <c r="L24" s="62"/>
      <c r="M24" s="59">
        <v>5</v>
      </c>
      <c r="N24" s="55">
        <f t="shared" si="5"/>
      </c>
      <c r="O24" s="55">
        <f t="shared" si="6"/>
      </c>
      <c r="P24" s="62"/>
      <c r="Q24" s="63"/>
      <c r="R24" s="1"/>
      <c r="S24" s="26">
        <f>IF(OR(D24&lt;E24,D24&lt;P24),"Er","")</f>
      </c>
      <c r="T24" s="26">
        <f>IF(E24&gt;D24,"Er","")</f>
      </c>
      <c r="U24" s="26">
        <f>IF(G24&gt;G19,"Er","")</f>
      </c>
      <c r="V24" s="26">
        <f>IF(OR(H24&gt;H19,H24&gt;G24),"Er","")</f>
      </c>
      <c r="W24" s="26">
        <f>IF(I24&gt;I19,"Er","")</f>
      </c>
      <c r="X24" s="26">
        <f>IF(OR(J24&gt;I24,J24&gt;J19),"Er","")</f>
      </c>
      <c r="Y24" s="26">
        <f>IF(K24&gt;K19,"Er","")</f>
      </c>
      <c r="Z24" s="26">
        <f>IF(OR(L24&gt;K24,L24&gt;L19),"Er","")</f>
      </c>
      <c r="AA24" s="26">
        <f>IF(OR(P24&gt;D24,P24&gt;P19,P24&lt;Q24),"Er","")</f>
      </c>
      <c r="AB24" s="26">
        <f>IF(OR(Q24&gt;P24,Q24&gt;E24,Q24&gt;Q19),"Er","")</f>
      </c>
    </row>
    <row r="25" spans="2:28" s="181" customFormat="1" ht="15.75" hidden="1">
      <c r="B25" s="181" t="s">
        <v>177</v>
      </c>
      <c r="C25" s="183"/>
      <c r="D25" s="184" t="s">
        <v>178</v>
      </c>
      <c r="E25" s="184" t="s">
        <v>179</v>
      </c>
      <c r="F25" s="185"/>
      <c r="G25" s="184" t="s">
        <v>180</v>
      </c>
      <c r="H25" s="184" t="s">
        <v>181</v>
      </c>
      <c r="I25" s="184" t="s">
        <v>182</v>
      </c>
      <c r="J25" s="184" t="s">
        <v>183</v>
      </c>
      <c r="K25" s="186" t="s">
        <v>184</v>
      </c>
      <c r="L25" s="186" t="s">
        <v>185</v>
      </c>
      <c r="M25" s="185"/>
      <c r="N25" s="186"/>
      <c r="O25" s="186"/>
      <c r="P25" s="184" t="s">
        <v>186</v>
      </c>
      <c r="Q25" s="187" t="s">
        <v>187</v>
      </c>
      <c r="S25" s="189"/>
      <c r="T25" s="189"/>
      <c r="U25" s="189"/>
      <c r="V25" s="189"/>
      <c r="W25" s="189"/>
      <c r="X25" s="189"/>
      <c r="Y25" s="189"/>
      <c r="Z25" s="189"/>
      <c r="AA25" s="189"/>
      <c r="AB25" s="189"/>
    </row>
    <row r="26" spans="2:28" ht="15.75">
      <c r="B26" s="182">
        <v>1213</v>
      </c>
      <c r="C26" s="76" t="s">
        <v>119</v>
      </c>
      <c r="D26" s="77">
        <f>SUM(D27:D31)</f>
        <v>0</v>
      </c>
      <c r="E26" s="77">
        <f>SUM(E27:E31)</f>
        <v>0</v>
      </c>
      <c r="F26" s="78" t="s">
        <v>123</v>
      </c>
      <c r="G26" s="77">
        <f aca="true" t="shared" si="15" ref="G26:L26">SUM(G27:G31)</f>
        <v>0</v>
      </c>
      <c r="H26" s="77">
        <f t="shared" si="15"/>
        <v>0</v>
      </c>
      <c r="I26" s="77">
        <f t="shared" si="15"/>
        <v>0</v>
      </c>
      <c r="J26" s="77">
        <f t="shared" si="15"/>
        <v>0</v>
      </c>
      <c r="K26" s="77">
        <f t="shared" si="15"/>
        <v>0</v>
      </c>
      <c r="L26" s="77">
        <f t="shared" si="15"/>
        <v>0</v>
      </c>
      <c r="M26" s="78" t="s">
        <v>123</v>
      </c>
      <c r="N26" s="81">
        <f t="shared" si="5"/>
      </c>
      <c r="O26" s="81">
        <f t="shared" si="6"/>
      </c>
      <c r="P26" s="77">
        <f>SUM(P27:P31)</f>
        <v>0</v>
      </c>
      <c r="Q26" s="79">
        <f>SUM(Q27:Q31)</f>
        <v>0</v>
      </c>
      <c r="R26" s="1"/>
      <c r="S26" s="26">
        <f t="shared" si="13"/>
      </c>
      <c r="T26" s="26">
        <f t="shared" si="14"/>
      </c>
      <c r="U26" s="26">
        <f>IF(G26&lt;H26,"Er","")</f>
      </c>
      <c r="V26" s="26">
        <f>IF(H26&gt;G26,"Er","")</f>
      </c>
      <c r="W26" s="26">
        <f>IF(I26&lt;J26,"Er","")</f>
      </c>
      <c r="X26" s="26">
        <f>IF(J26&gt;I26,"Er","")</f>
      </c>
      <c r="Y26" s="26">
        <f>IF(K26&lt;L26,"Er","")</f>
      </c>
      <c r="Z26" s="26">
        <f>IF(L26&gt;K26,"Er","")</f>
      </c>
      <c r="AA26" s="26">
        <f>IF(OR(P26&gt;D26,P26&lt;Q26),"Er","")</f>
      </c>
      <c r="AB26" s="26">
        <f>IF(OR(Q26&gt;P26,Q26&gt;E26),"Er","")</f>
      </c>
    </row>
    <row r="27" spans="2:28" ht="15.75">
      <c r="B27" s="182">
        <v>1214</v>
      </c>
      <c r="C27" s="47" t="s">
        <v>69</v>
      </c>
      <c r="D27" s="82">
        <f aca="true" t="shared" si="16" ref="D27:E31">SUM(G27,I27,K27)</f>
        <v>0</v>
      </c>
      <c r="E27" s="82">
        <f t="shared" si="16"/>
        <v>0</v>
      </c>
      <c r="F27" s="32">
        <v>1</v>
      </c>
      <c r="G27" s="55"/>
      <c r="H27" s="55"/>
      <c r="I27" s="55"/>
      <c r="J27" s="55"/>
      <c r="K27" s="55"/>
      <c r="L27" s="55"/>
      <c r="M27" s="56">
        <v>1</v>
      </c>
      <c r="N27" s="55">
        <f t="shared" si="5"/>
      </c>
      <c r="O27" s="55">
        <f t="shared" si="6"/>
      </c>
      <c r="P27" s="55"/>
      <c r="Q27" s="57"/>
      <c r="R27" s="1"/>
      <c r="S27" s="26">
        <f t="shared" si="13"/>
      </c>
      <c r="T27" s="26">
        <f t="shared" si="14"/>
      </c>
      <c r="U27" s="26">
        <f>IF(G27&gt;G26,"Er","")</f>
      </c>
      <c r="V27" s="26">
        <f>IF(OR(H27&gt;H26,H27&gt;G27),"Er","")</f>
      </c>
      <c r="W27" s="26">
        <f>IF(I27&gt;I26,"Er","")</f>
      </c>
      <c r="X27" s="26">
        <f>IF(OR(J27&gt;I27,J27&gt;J26),"Er","")</f>
      </c>
      <c r="Y27" s="26">
        <f>IF(K27&gt;K26,"Er","")</f>
      </c>
      <c r="Z27" s="26">
        <f>IF(OR(L27&gt;K27,L27&gt;L26),"Er","")</f>
      </c>
      <c r="AA27" s="26">
        <f>IF(OR(P27&gt;D27,P27&gt;P26,P27&lt;Q27),"Er","")</f>
      </c>
      <c r="AB27" s="26">
        <f>IF(OR(Q27&gt;P27,Q27&gt;E27,Q27&gt;Q26),"Er","")</f>
      </c>
    </row>
    <row r="28" spans="2:28" ht="15.75">
      <c r="B28" s="182">
        <v>1215</v>
      </c>
      <c r="C28" s="48" t="s">
        <v>70</v>
      </c>
      <c r="D28" s="83">
        <f t="shared" si="16"/>
        <v>0</v>
      </c>
      <c r="E28" s="83">
        <f t="shared" si="16"/>
        <v>0</v>
      </c>
      <c r="F28" s="33">
        <v>2</v>
      </c>
      <c r="G28" s="55"/>
      <c r="H28" s="55"/>
      <c r="I28" s="55"/>
      <c r="J28" s="55"/>
      <c r="K28" s="55"/>
      <c r="L28" s="55"/>
      <c r="M28" s="58">
        <v>2</v>
      </c>
      <c r="N28" s="55">
        <f t="shared" si="5"/>
      </c>
      <c r="O28" s="55">
        <f t="shared" si="6"/>
      </c>
      <c r="P28" s="55"/>
      <c r="Q28" s="57"/>
      <c r="R28" s="1"/>
      <c r="S28" s="26">
        <f t="shared" si="13"/>
      </c>
      <c r="T28" s="26">
        <f t="shared" si="14"/>
      </c>
      <c r="U28" s="26">
        <f>IF(G28&gt;G26,"Er","")</f>
      </c>
      <c r="V28" s="26">
        <f>IF(OR(H28&gt;H26,H28&gt;G28),"Er","")</f>
      </c>
      <c r="W28" s="26">
        <f>IF(I28&gt;I26,"Er","")</f>
      </c>
      <c r="X28" s="26">
        <f>IF(OR(J28&gt;I28,J28&gt;J26),"Er","")</f>
      </c>
      <c r="Y28" s="26">
        <f>IF(K28&gt;K26,"Er","")</f>
      </c>
      <c r="Z28" s="26">
        <f>IF(OR(L28&gt;K28,L28&gt;L26),"Er","")</f>
      </c>
      <c r="AA28" s="26">
        <f>IF(OR(P28&gt;D28,P28&gt;P26,P28&lt;Q28),"Er","")</f>
      </c>
      <c r="AB28" s="26">
        <f>IF(OR(Q28&gt;P28,Q28&gt;E28,Q28&gt;Q26),"Er","")</f>
      </c>
    </row>
    <row r="29" spans="2:28" ht="15.75">
      <c r="B29" s="182">
        <v>1216</v>
      </c>
      <c r="C29" s="48" t="s">
        <v>71</v>
      </c>
      <c r="D29" s="83">
        <f t="shared" si="16"/>
        <v>0</v>
      </c>
      <c r="E29" s="83">
        <f t="shared" si="16"/>
        <v>0</v>
      </c>
      <c r="F29" s="34">
        <v>3</v>
      </c>
      <c r="G29" s="55"/>
      <c r="H29" s="55"/>
      <c r="I29" s="55"/>
      <c r="J29" s="55"/>
      <c r="K29" s="55"/>
      <c r="L29" s="55"/>
      <c r="M29" s="59">
        <v>3</v>
      </c>
      <c r="N29" s="55">
        <f t="shared" si="5"/>
      </c>
      <c r="O29" s="55">
        <f t="shared" si="6"/>
      </c>
      <c r="P29" s="55"/>
      <c r="Q29" s="57"/>
      <c r="R29" s="1"/>
      <c r="S29" s="26">
        <f t="shared" si="13"/>
      </c>
      <c r="T29" s="26">
        <f t="shared" si="14"/>
      </c>
      <c r="U29" s="26">
        <f>IF(G29&gt;G26,"Er","")</f>
      </c>
      <c r="V29" s="26">
        <f>IF(OR(H29&gt;H26,H29&gt;G29),"Er","")</f>
      </c>
      <c r="W29" s="26">
        <f>IF(I29&gt;I26,"Er","")</f>
      </c>
      <c r="X29" s="26">
        <f>IF(OR(J29&gt;I29,J29&gt;J26),"Er","")</f>
      </c>
      <c r="Y29" s="26">
        <f>IF(K29&gt;K26,"Er","")</f>
      </c>
      <c r="Z29" s="26">
        <f>IF(OR(L29&gt;K29,L29&gt;L26),"Er","")</f>
      </c>
      <c r="AA29" s="26">
        <f>IF(OR(P29&gt;D29,P29&gt;P26,P29&lt;Q29),"Er","")</f>
      </c>
      <c r="AB29" s="26">
        <f>IF(OR(Q29&gt;P29,Q29&gt;E29,Q29&gt;Q26),"Er","")</f>
      </c>
    </row>
    <row r="30" spans="2:28" ht="15.75">
      <c r="B30" s="182">
        <v>1217</v>
      </c>
      <c r="C30" s="49" t="s">
        <v>72</v>
      </c>
      <c r="D30" s="83">
        <f t="shared" si="16"/>
        <v>0</v>
      </c>
      <c r="E30" s="83">
        <f t="shared" si="16"/>
        <v>0</v>
      </c>
      <c r="F30" s="34">
        <v>4</v>
      </c>
      <c r="G30" s="60"/>
      <c r="H30" s="60"/>
      <c r="I30" s="60"/>
      <c r="J30" s="60"/>
      <c r="K30" s="60"/>
      <c r="L30" s="60"/>
      <c r="M30" s="59">
        <v>4</v>
      </c>
      <c r="N30" s="55">
        <f>IF(SUM(D30)&lt;&gt;0,SUM(D30),"")</f>
      </c>
      <c r="O30" s="55">
        <f>IF(SUM(E30)&lt;&gt;0,SUM(E30),"")</f>
      </c>
      <c r="P30" s="60"/>
      <c r="Q30" s="61"/>
      <c r="R30" s="1"/>
      <c r="S30" s="26">
        <f>IF(OR(D30&lt;E30,D30&lt;P30),"Er","")</f>
      </c>
      <c r="T30" s="26">
        <f>IF(E30&gt;D30,"Er","")</f>
      </c>
      <c r="U30" s="26">
        <f>IF(G30&gt;G26,"Er","")</f>
      </c>
      <c r="V30" s="26">
        <f>IF(OR(H30&gt;H26,H30&gt;G30),"Er","")</f>
      </c>
      <c r="W30" s="26">
        <f>IF(I30&gt;I26,"Er","")</f>
      </c>
      <c r="X30" s="26">
        <f>IF(OR(J30&gt;I30,J30&gt;J26),"Er","")</f>
      </c>
      <c r="Y30" s="26">
        <f>IF(K30&gt;K26,"Er","")</f>
      </c>
      <c r="Z30" s="26">
        <f>IF(OR(L30&gt;K30,L30&gt;L26),"Er","")</f>
      </c>
      <c r="AA30" s="26">
        <f>IF(OR(P30&gt;D30,P30&gt;P26,P30&lt;Q30),"Er","")</f>
      </c>
      <c r="AB30" s="26">
        <f>IF(OR(Q30&gt;P30,Q30&gt;E30,Q30&gt;Q26),"Er","")</f>
      </c>
    </row>
    <row r="31" spans="2:28" ht="15.75">
      <c r="B31" s="182">
        <v>1218</v>
      </c>
      <c r="C31" s="50" t="s">
        <v>166</v>
      </c>
      <c r="D31" s="84">
        <f t="shared" si="16"/>
        <v>0</v>
      </c>
      <c r="E31" s="84">
        <f t="shared" si="16"/>
        <v>0</v>
      </c>
      <c r="F31" s="34">
        <v>5</v>
      </c>
      <c r="G31" s="62"/>
      <c r="H31" s="62"/>
      <c r="I31" s="62"/>
      <c r="J31" s="62"/>
      <c r="K31" s="62"/>
      <c r="L31" s="62"/>
      <c r="M31" s="59">
        <v>5</v>
      </c>
      <c r="N31" s="55">
        <f>IF(SUM(D31)&lt;&gt;0,SUM(D31),"")</f>
      </c>
      <c r="O31" s="55">
        <f>IF(SUM(E31)&lt;&gt;0,SUM(E31),"")</f>
      </c>
      <c r="P31" s="62"/>
      <c r="Q31" s="63"/>
      <c r="R31" s="1"/>
      <c r="S31" s="26">
        <f>IF(OR(D31&lt;E31,D31&lt;P31),"Er","")</f>
      </c>
      <c r="T31" s="26">
        <f>IF(E31&gt;D31,"Er","")</f>
      </c>
      <c r="U31" s="26">
        <f>IF(G31&gt;G26,"Er","")</f>
      </c>
      <c r="V31" s="26">
        <f>IF(OR(H31&gt;H26,H31&gt;G31),"Er","")</f>
      </c>
      <c r="W31" s="26">
        <f>IF(I31&gt;I26,"Er","")</f>
      </c>
      <c r="X31" s="26">
        <f>IF(OR(J31&gt;I31,J31&gt;J26),"Er","")</f>
      </c>
      <c r="Y31" s="26">
        <f>IF(K31&gt;K26,"Er","")</f>
      </c>
      <c r="Z31" s="26">
        <f>IF(OR(L31&gt;K31,L31&gt;L26),"Er","")</f>
      </c>
      <c r="AA31" s="26">
        <f>IF(OR(P31&gt;D31,P31&gt;P26,P31&lt;Q31),"Er","")</f>
      </c>
      <c r="AB31" s="26">
        <f>IF(OR(Q31&gt;P31,Q31&gt;E31,Q31&gt;Q26),"Er","")</f>
      </c>
    </row>
    <row r="32" spans="2:28" ht="15.75">
      <c r="B32" s="182">
        <v>1219</v>
      </c>
      <c r="C32" s="76" t="s">
        <v>76</v>
      </c>
      <c r="D32" s="77">
        <f>SUM(D33:D37)</f>
        <v>0</v>
      </c>
      <c r="E32" s="77">
        <f>SUM(E33:E37)</f>
        <v>0</v>
      </c>
      <c r="F32" s="78" t="s">
        <v>123</v>
      </c>
      <c r="G32" s="73">
        <f aca="true" t="shared" si="17" ref="G32:L32">SUM(G33:G37)</f>
        <v>0</v>
      </c>
      <c r="H32" s="73">
        <f t="shared" si="17"/>
        <v>0</v>
      </c>
      <c r="I32" s="73">
        <f t="shared" si="17"/>
        <v>0</v>
      </c>
      <c r="J32" s="73">
        <f t="shared" si="17"/>
        <v>0</v>
      </c>
      <c r="K32" s="74">
        <f t="shared" si="17"/>
        <v>0</v>
      </c>
      <c r="L32" s="74">
        <f t="shared" si="17"/>
        <v>0</v>
      </c>
      <c r="M32" s="78" t="s">
        <v>123</v>
      </c>
      <c r="N32" s="81">
        <f t="shared" si="5"/>
      </c>
      <c r="O32" s="81">
        <f t="shared" si="6"/>
      </c>
      <c r="P32" s="73">
        <f>SUM(P33:P37)</f>
        <v>0</v>
      </c>
      <c r="Q32" s="75">
        <f>SUM(Q33:Q37)</f>
        <v>0</v>
      </c>
      <c r="S32" s="26">
        <f t="shared" si="13"/>
      </c>
      <c r="T32" s="26">
        <f t="shared" si="14"/>
      </c>
      <c r="U32" s="26">
        <f>IF(G32&lt;H32,"Er","")</f>
      </c>
      <c r="V32" s="26">
        <f>IF(H32&gt;G32,"Er","")</f>
      </c>
      <c r="W32" s="26">
        <f>IF(I32&lt;J32,"Er","")</f>
      </c>
      <c r="X32" s="26">
        <f>IF(J32&gt;I32,"Er","")</f>
      </c>
      <c r="Y32" s="26">
        <f>IF(K32&lt;L32,"Er","")</f>
      </c>
      <c r="Z32" s="26">
        <f>IF(L32&gt;K32,"Er","")</f>
      </c>
      <c r="AA32" s="26">
        <f>IF(OR(P32&gt;D32,P32&lt;Q32),"Er","")</f>
      </c>
      <c r="AB32" s="26">
        <f>IF(OR(Q32&gt;P32,Q32&gt;E32),"Er","")</f>
      </c>
    </row>
    <row r="33" spans="2:28" ht="15.75">
      <c r="B33" s="182">
        <v>1220</v>
      </c>
      <c r="C33" s="47" t="s">
        <v>69</v>
      </c>
      <c r="D33" s="82">
        <f aca="true" t="shared" si="18" ref="D33:E37">SUM(G33,I33,K33)</f>
        <v>0</v>
      </c>
      <c r="E33" s="82">
        <f t="shared" si="18"/>
        <v>0</v>
      </c>
      <c r="F33" s="32">
        <v>1</v>
      </c>
      <c r="G33" s="64"/>
      <c r="H33" s="64"/>
      <c r="I33" s="64"/>
      <c r="J33" s="64"/>
      <c r="K33" s="64"/>
      <c r="L33" s="64"/>
      <c r="M33" s="56">
        <v>1</v>
      </c>
      <c r="N33" s="55">
        <f t="shared" si="5"/>
      </c>
      <c r="O33" s="55">
        <f t="shared" si="6"/>
      </c>
      <c r="P33" s="64"/>
      <c r="Q33" s="65"/>
      <c r="R33" s="1"/>
      <c r="S33" s="26">
        <f t="shared" si="13"/>
      </c>
      <c r="T33" s="26">
        <f t="shared" si="14"/>
      </c>
      <c r="U33" s="26">
        <f>IF(G33&gt;G32,"Er","")</f>
      </c>
      <c r="V33" s="26">
        <f>IF(OR(H33&gt;H32,H33&gt;G33),"Er","")</f>
      </c>
      <c r="W33" s="26">
        <f>IF(I33&gt;I32,"Er","")</f>
      </c>
      <c r="X33" s="26">
        <f>IF(OR(J33&gt;I33,J33&gt;J32),"Er","")</f>
      </c>
      <c r="Y33" s="26">
        <f>IF(K33&gt;K32,"Er","")</f>
      </c>
      <c r="Z33" s="26">
        <f>IF(OR(L33&gt;K33,L33&gt;L32),"Er","")</f>
      </c>
      <c r="AA33" s="26">
        <f>IF(OR(P33&gt;D33,P33&gt;P32,P33&lt;Q33),"Er","")</f>
      </c>
      <c r="AB33" s="26">
        <f>IF(OR(Q33&gt;P33,Q33&gt;E33,Q33&gt;Q32),"Er","")</f>
      </c>
    </row>
    <row r="34" spans="2:28" ht="15.75">
      <c r="B34" s="182">
        <v>1221</v>
      </c>
      <c r="C34" s="48" t="s">
        <v>70</v>
      </c>
      <c r="D34" s="83">
        <f t="shared" si="18"/>
        <v>0</v>
      </c>
      <c r="E34" s="83">
        <f t="shared" si="18"/>
        <v>0</v>
      </c>
      <c r="F34" s="33">
        <v>2</v>
      </c>
      <c r="G34" s="55"/>
      <c r="H34" s="55"/>
      <c r="I34" s="55"/>
      <c r="J34" s="55"/>
      <c r="K34" s="55"/>
      <c r="L34" s="55"/>
      <c r="M34" s="58">
        <v>2</v>
      </c>
      <c r="N34" s="55">
        <f t="shared" si="5"/>
      </c>
      <c r="O34" s="55">
        <f t="shared" si="6"/>
      </c>
      <c r="P34" s="55"/>
      <c r="Q34" s="57"/>
      <c r="R34" s="1"/>
      <c r="S34" s="26">
        <f t="shared" si="13"/>
      </c>
      <c r="T34" s="26">
        <f t="shared" si="14"/>
      </c>
      <c r="U34" s="26">
        <f>IF(G34&gt;G32,"Er","")</f>
      </c>
      <c r="V34" s="26">
        <f>IF(OR(H34&gt;H32,H34&gt;G34),"Er","")</f>
      </c>
      <c r="W34" s="26">
        <f>IF(I34&gt;I32,"Er","")</f>
      </c>
      <c r="X34" s="26">
        <f>IF(OR(J34&gt;I34,J34&gt;J32),"Er","")</f>
      </c>
      <c r="Y34" s="26">
        <f>IF(K34&gt;K32,"Er","")</f>
      </c>
      <c r="Z34" s="26">
        <f>IF(OR(L34&gt;K34,L34&gt;L32),"Er","")</f>
      </c>
      <c r="AA34" s="26">
        <f>IF(OR(P34&gt;D34,P34&gt;P32,P34&lt;Q34),"Er","")</f>
      </c>
      <c r="AB34" s="26">
        <f>IF(OR(Q34&gt;P34,Q34&gt;E34,Q34&gt;Q32),"Er","")</f>
      </c>
    </row>
    <row r="35" spans="2:28" ht="15.75">
      <c r="B35" s="182">
        <v>1222</v>
      </c>
      <c r="C35" s="48" t="s">
        <v>71</v>
      </c>
      <c r="D35" s="83">
        <f t="shared" si="18"/>
        <v>0</v>
      </c>
      <c r="E35" s="83">
        <f t="shared" si="18"/>
        <v>0</v>
      </c>
      <c r="F35" s="34">
        <v>3</v>
      </c>
      <c r="G35" s="55"/>
      <c r="H35" s="55"/>
      <c r="I35" s="55"/>
      <c r="J35" s="55"/>
      <c r="K35" s="55"/>
      <c r="L35" s="55"/>
      <c r="M35" s="59">
        <v>3</v>
      </c>
      <c r="N35" s="55">
        <f t="shared" si="5"/>
      </c>
      <c r="O35" s="55">
        <f t="shared" si="6"/>
      </c>
      <c r="P35" s="55"/>
      <c r="Q35" s="57"/>
      <c r="R35" s="1"/>
      <c r="S35" s="26">
        <f t="shared" si="13"/>
      </c>
      <c r="T35" s="26">
        <f t="shared" si="14"/>
      </c>
      <c r="U35" s="26">
        <f>IF(G35&gt;G32,"Er","")</f>
      </c>
      <c r="V35" s="26">
        <f>IF(OR(H35&gt;H32,H35&gt;G35),"Er","")</f>
      </c>
      <c r="W35" s="26">
        <f>IF(I35&gt;I32,"Er","")</f>
      </c>
      <c r="X35" s="26">
        <f>IF(OR(J35&gt;I35,J35&gt;J32),"Er","")</f>
      </c>
      <c r="Y35" s="26">
        <f>IF(K35&gt;K32,"Er","")</f>
      </c>
      <c r="Z35" s="26">
        <f>IF(OR(L35&gt;K35,L35&gt;L32),"Er","")</f>
      </c>
      <c r="AA35" s="26">
        <f>IF(OR(P35&gt;D35,P35&gt;P32,P35&lt;Q35),"Er","")</f>
      </c>
      <c r="AB35" s="26">
        <f>IF(OR(Q35&gt;P35,Q35&gt;E35,Q35&gt;Q32),"Er","")</f>
      </c>
    </row>
    <row r="36" spans="2:28" ht="15.75">
      <c r="B36" s="182">
        <v>1223</v>
      </c>
      <c r="C36" s="49" t="s">
        <v>72</v>
      </c>
      <c r="D36" s="83">
        <f t="shared" si="18"/>
        <v>0</v>
      </c>
      <c r="E36" s="83">
        <f t="shared" si="18"/>
        <v>0</v>
      </c>
      <c r="F36" s="34">
        <v>4</v>
      </c>
      <c r="G36" s="60"/>
      <c r="H36" s="60"/>
      <c r="I36" s="60"/>
      <c r="J36" s="60"/>
      <c r="K36" s="60"/>
      <c r="L36" s="60"/>
      <c r="M36" s="59">
        <v>4</v>
      </c>
      <c r="N36" s="55">
        <f t="shared" si="5"/>
      </c>
      <c r="O36" s="55">
        <f t="shared" si="6"/>
      </c>
      <c r="P36" s="60"/>
      <c r="Q36" s="61"/>
      <c r="R36" s="1"/>
      <c r="S36" s="26">
        <f>IF(OR(D36&lt;E36,D36&lt;P36),"Er","")</f>
      </c>
      <c r="T36" s="26">
        <f>IF(E36&gt;D36,"Er","")</f>
      </c>
      <c r="U36" s="26">
        <f>IF(G36&gt;G32,"Er","")</f>
      </c>
      <c r="V36" s="26">
        <f>IF(OR(H36&gt;H32,H36&gt;G36),"Er","")</f>
      </c>
      <c r="W36" s="26">
        <f>IF(I36&gt;I32,"Er","")</f>
      </c>
      <c r="X36" s="26">
        <f>IF(OR(J36&gt;I36,J36&gt;J32),"Er","")</f>
      </c>
      <c r="Y36" s="26">
        <f>IF(K36&gt;K32,"Er","")</f>
      </c>
      <c r="Z36" s="26">
        <f>IF(OR(L36&gt;K36,L36&gt;L32),"Er","")</f>
      </c>
      <c r="AA36" s="26">
        <f>IF(OR(P36&gt;D36,P36&gt;P32,P36&lt;Q36),"Er","")</f>
      </c>
      <c r="AB36" s="26">
        <f>IF(OR(Q36&gt;P36,Q36&gt;E36,Q36&gt;Q32),"Er","")</f>
      </c>
    </row>
    <row r="37" spans="2:28" ht="16.5" thickBot="1">
      <c r="B37" s="182">
        <v>1224</v>
      </c>
      <c r="C37" s="53" t="s">
        <v>166</v>
      </c>
      <c r="D37" s="85">
        <f t="shared" si="18"/>
        <v>0</v>
      </c>
      <c r="E37" s="85">
        <f t="shared" si="18"/>
        <v>0</v>
      </c>
      <c r="F37" s="34">
        <v>5</v>
      </c>
      <c r="G37" s="66"/>
      <c r="H37" s="66"/>
      <c r="I37" s="66"/>
      <c r="J37" s="66"/>
      <c r="K37" s="66"/>
      <c r="L37" s="66"/>
      <c r="M37" s="59">
        <v>5</v>
      </c>
      <c r="N37" s="55">
        <f t="shared" si="5"/>
      </c>
      <c r="O37" s="55">
        <f t="shared" si="6"/>
      </c>
      <c r="P37" s="66"/>
      <c r="Q37" s="67"/>
      <c r="R37" s="1"/>
      <c r="S37" s="26">
        <f>IF(OR(D37&lt;E37,D37&lt;P37),"Er","")</f>
      </c>
      <c r="T37" s="26">
        <f>IF(E37&gt;D37,"Er","")</f>
      </c>
      <c r="U37" s="26">
        <f>IF(G37&gt;G32,"Er","")</f>
      </c>
      <c r="V37" s="26">
        <f>IF(OR(H37&gt;H32,H37&gt;G37),"Er","")</f>
      </c>
      <c r="W37" s="26">
        <f>IF(I37&gt;I32,"Er","")</f>
      </c>
      <c r="X37" s="26">
        <f>IF(OR(J37&gt;I37,J37&gt;J32),"Er","")</f>
      </c>
      <c r="Y37" s="26">
        <f>IF(K37&gt;K32,"Er","")</f>
      </c>
      <c r="Z37" s="26">
        <f>IF(OR(L37&gt;K37,L37&gt;L32),"Er","")</f>
      </c>
      <c r="AA37" s="26">
        <f>IF(OR(P37&gt;D37,P37&gt;P32,P37&lt;Q37),"Er","")</f>
      </c>
      <c r="AB37" s="26">
        <f>IF(OR(Q37&gt;P37,Q37&gt;E37,Q37&gt;Q32),"Er","")</f>
      </c>
    </row>
    <row r="38" ht="14.25" customHeight="1">
      <c r="C38" s="18"/>
    </row>
    <row r="39" spans="3:7" ht="16.5" thickBot="1">
      <c r="C39" s="42" t="s">
        <v>170</v>
      </c>
      <c r="G39" s="43"/>
    </row>
    <row r="40" spans="3:8" ht="15.75">
      <c r="C40" s="353" t="s">
        <v>171</v>
      </c>
      <c r="D40" s="355" t="s">
        <v>18</v>
      </c>
      <c r="E40" s="357" t="s">
        <v>27</v>
      </c>
      <c r="F40" s="86"/>
      <c r="G40" s="359" t="s">
        <v>66</v>
      </c>
      <c r="H40" s="360"/>
    </row>
    <row r="41" spans="3:8" ht="41.25" customHeight="1">
      <c r="C41" s="354"/>
      <c r="D41" s="356"/>
      <c r="E41" s="358"/>
      <c r="F41" s="87"/>
      <c r="G41" s="88" t="s">
        <v>25</v>
      </c>
      <c r="H41" s="89" t="s">
        <v>26</v>
      </c>
    </row>
    <row r="42" spans="3:22" ht="15.75">
      <c r="C42" s="54" t="s">
        <v>18</v>
      </c>
      <c r="D42" s="68"/>
      <c r="E42" s="64"/>
      <c r="F42" s="69">
        <v>1</v>
      </c>
      <c r="G42" s="64"/>
      <c r="H42" s="70"/>
      <c r="I42" s="45"/>
      <c r="S42" s="26">
        <f>IF(D42&gt;D5,"Er","")</f>
      </c>
      <c r="T42" s="26">
        <f>IF(E42&gt;D42,"Er","")</f>
      </c>
      <c r="U42" s="26">
        <f>IF(OR(G42&gt;D42,G42&lt;H42),"Er","")</f>
      </c>
      <c r="V42" s="26">
        <f>IF(OR(H42&gt;G42,H42&gt;E42),"Er","")</f>
      </c>
    </row>
    <row r="43" spans="3:22" ht="15.75">
      <c r="C43" s="171" t="s">
        <v>173</v>
      </c>
      <c r="D43" s="172"/>
      <c r="E43" s="71"/>
      <c r="F43" s="173">
        <v>2</v>
      </c>
      <c r="G43" s="71"/>
      <c r="H43" s="174"/>
      <c r="I43" s="45"/>
      <c r="S43" s="26">
        <f>IF(D43&gt;D7,"Er","")</f>
      </c>
      <c r="T43" s="26">
        <f>IF(E43&gt;D43,"Er","")</f>
      </c>
      <c r="U43" s="26">
        <f>IF(OR(G43&gt;D43,G43&lt;H43),"Er","")</f>
      </c>
      <c r="V43" s="26">
        <f>IF(OR(H43&gt;G43,H43&gt;E43),"Er","")</f>
      </c>
    </row>
    <row r="44" spans="3:22" ht="16.5" thickBot="1">
      <c r="C44" s="175" t="s">
        <v>174</v>
      </c>
      <c r="D44" s="176"/>
      <c r="E44" s="66"/>
      <c r="F44" s="177">
        <v>3</v>
      </c>
      <c r="G44" s="66"/>
      <c r="H44" s="178"/>
      <c r="I44" s="45"/>
      <c r="S44" s="26">
        <f>IF(D44&gt;D42,"Er","")</f>
      </c>
      <c r="T44" s="26">
        <f>IF(E44&gt;D44,"Er","")</f>
      </c>
      <c r="U44" s="26">
        <f>IF(OR(G44&gt;D44,G44&lt;H44),"Er","")</f>
      </c>
      <c r="V44" s="26">
        <f>IF(OR(H44&gt;G44,H44&gt;E44),"Er","")</f>
      </c>
    </row>
    <row r="45" ht="15.75">
      <c r="H45" s="44"/>
    </row>
    <row r="46" ht="15.75"/>
  </sheetData>
  <sheetProtection/>
  <mergeCells count="14">
    <mergeCell ref="P2:Q2"/>
    <mergeCell ref="G3:H3"/>
    <mergeCell ref="P3:P4"/>
    <mergeCell ref="Q3:Q4"/>
    <mergeCell ref="I3:J3"/>
    <mergeCell ref="K3:L3"/>
    <mergeCell ref="C40:C41"/>
    <mergeCell ref="D40:D41"/>
    <mergeCell ref="E40:E41"/>
    <mergeCell ref="G40:H40"/>
    <mergeCell ref="C2:C4"/>
    <mergeCell ref="G2:L2"/>
    <mergeCell ref="D2:D4"/>
    <mergeCell ref="E2:E4"/>
  </mergeCells>
  <dataValidations count="8">
    <dataValidation allowBlank="1" showInputMessage="1" showErrorMessage="1" errorTitle="Lçi nhËp d÷ liÖu" error="ChØ nhËp d÷ liÖu kiÓu sè, kh«ng nhËp ch÷." sqref="D8:E12 D20:E24 G32:L32 P32:Q32 D14:E18 M26:M37 D33:E37 D27:E31 M7:M24 F7:F24 F26:F37"/>
    <dataValidation allowBlank="1" showInputMessage="1" showErrorMessage="1" prompt="Đánh giá, xếp loại chuyên môn, nghiệp vụ theo quy chế của Bộ GD-ĐT" sqref="C19"/>
    <dataValidation allowBlank="1" showInputMessage="1" showErrorMessage="1" prompt="Đánh giá về phẩm chất chính trị, đạo đức, lối sống theo quy chế của Bộ Nội vụ (06/2006/QĐ-BNV)" sqref="C13"/>
    <dataValidation allowBlank="1" showInputMessage="1" errorTitle="Lçi nhËp d÷ liÖu" error="ChØ nhËp d÷ liÖu kiÓu sè, kh«ng nhËp ch÷." sqref="P13:Q13 P26:Q26 D32:E32 D26:E26 D13:E13 D19:E19 G19:L19 G26:L26 G13:L13 P19:Q19"/>
    <dataValidation allowBlank="1" showInputMessage="1" showErrorMessage="1" prompt="Đánh giá xếp loại theo quy chế của Bộ Nội vụ (06/2006/QĐ-BNV)" sqref="C7"/>
    <dataValidation allowBlank="1" showInputMessage="1" showErrorMessage="1" prompt="Đánh giá xếp loại theo quy chế 11/1998/QĐ-TCCP-CCVC của Ban tổ chức cán bộ chính phủ." sqref="C32 C26"/>
    <dataValidation type="whole" allowBlank="1" showErrorMessage="1" errorTitle="Lỗi nhập dữ liệu" error="Chỉ nhập số tối đa 300" sqref="G27:L31 G14:L18 P33:Q37 N26:O37 G20:L24 P8:Q12 G8:L12 P14:Q18 G33:L37 P27:Q31 N8:O24 P20:Q24">
      <formula1>0</formula1>
      <formula2>300</formula2>
    </dataValidation>
    <dataValidation allowBlank="1" sqref="F5:F6 M5:M6 N5:Q7 G5:L7 D5:E7 D25:Q25"/>
  </dataValidations>
  <printOptions/>
  <pageMargins left="0.7480314960629921" right="0.2362204724409449" top="0.5118110236220472" bottom="0.5118110236220472" header="0" footer="0.2362204724409449"/>
  <pageSetup horizontalDpi="600" verticalDpi="600" orientation="portrait" paperSize="9" scale="80" r:id="rId3"/>
  <headerFooter alignWithMargins="0">
    <oddFooter>&amp;L&amp;"Times New Roman,Regular"&amp;10Phiên bản 4.0.1&amp;C&amp;"Times New Roman,Regular"&amp;10Cuối năm&amp;R&amp;"Times New Roman,Regular"&amp;10&amp;A.&amp;P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W100"/>
  <sheetViews>
    <sheetView zoomScalePageLayoutView="0" workbookViewId="0" topLeftCell="A1">
      <selection activeCell="P2" sqref="P2"/>
    </sheetView>
  </sheetViews>
  <sheetFormatPr defaultColWidth="8.796875" defaultRowHeight="15"/>
  <cols>
    <col min="1" max="1" width="1.59765625" style="1" customWidth="1"/>
    <col min="2" max="2" width="33.3984375" style="1" customWidth="1"/>
    <col min="3" max="12" width="6.59765625" style="220" customWidth="1"/>
    <col min="13" max="13" width="1.59765625" style="1" customWidth="1"/>
    <col min="14" max="23" width="2.59765625" style="221" customWidth="1"/>
    <col min="24" max="16384" width="9" style="1" customWidth="1"/>
  </cols>
  <sheetData>
    <row r="1" spans="2:3" ht="19.5" thickBot="1">
      <c r="B1" s="3" t="s">
        <v>201</v>
      </c>
      <c r="C1" s="219"/>
    </row>
    <row r="2" spans="2:12" ht="15.75" customHeight="1">
      <c r="B2" s="361" t="s">
        <v>202</v>
      </c>
      <c r="C2" s="392" t="s">
        <v>18</v>
      </c>
      <c r="D2" s="392" t="s">
        <v>87</v>
      </c>
      <c r="E2" s="394" t="s">
        <v>65</v>
      </c>
      <c r="F2" s="395"/>
      <c r="G2" s="395"/>
      <c r="H2" s="395"/>
      <c r="I2" s="395"/>
      <c r="J2" s="396"/>
      <c r="K2" s="397" t="s">
        <v>66</v>
      </c>
      <c r="L2" s="398"/>
    </row>
    <row r="3" spans="2:12" ht="15.75" customHeight="1">
      <c r="B3" s="362"/>
      <c r="C3" s="393"/>
      <c r="D3" s="393"/>
      <c r="E3" s="378" t="s">
        <v>67</v>
      </c>
      <c r="F3" s="378"/>
      <c r="G3" s="378" t="s">
        <v>68</v>
      </c>
      <c r="H3" s="378"/>
      <c r="I3" s="378" t="s">
        <v>81</v>
      </c>
      <c r="J3" s="378"/>
      <c r="K3" s="379" t="s">
        <v>25</v>
      </c>
      <c r="L3" s="381" t="s">
        <v>26</v>
      </c>
    </row>
    <row r="4" spans="2:12" ht="30" customHeight="1">
      <c r="B4" s="363"/>
      <c r="C4" s="380"/>
      <c r="D4" s="380"/>
      <c r="E4" s="222" t="s">
        <v>18</v>
      </c>
      <c r="F4" s="222" t="s">
        <v>27</v>
      </c>
      <c r="G4" s="222" t="s">
        <v>18</v>
      </c>
      <c r="H4" s="222" t="s">
        <v>27</v>
      </c>
      <c r="I4" s="222" t="s">
        <v>18</v>
      </c>
      <c r="J4" s="222" t="s">
        <v>27</v>
      </c>
      <c r="K4" s="380"/>
      <c r="L4" s="382"/>
    </row>
    <row r="5" spans="2:23" ht="15.75">
      <c r="B5" s="223" t="s">
        <v>82</v>
      </c>
      <c r="C5" s="224">
        <f aca="true" t="shared" si="0" ref="C5:L5">SUM(C11,C48,C65,C89)</f>
        <v>80</v>
      </c>
      <c r="D5" s="224">
        <f t="shared" si="0"/>
        <v>43</v>
      </c>
      <c r="E5" s="224">
        <f t="shared" si="0"/>
        <v>78</v>
      </c>
      <c r="F5" s="224">
        <f t="shared" si="0"/>
        <v>42</v>
      </c>
      <c r="G5" s="224">
        <f t="shared" si="0"/>
        <v>2</v>
      </c>
      <c r="H5" s="224">
        <f t="shared" si="0"/>
        <v>1</v>
      </c>
      <c r="I5" s="225">
        <f t="shared" si="0"/>
        <v>0</v>
      </c>
      <c r="J5" s="225">
        <f t="shared" si="0"/>
        <v>0</v>
      </c>
      <c r="K5" s="224">
        <f t="shared" si="0"/>
        <v>6</v>
      </c>
      <c r="L5" s="226">
        <f t="shared" si="0"/>
        <v>3</v>
      </c>
      <c r="N5" s="227"/>
      <c r="O5" s="227"/>
      <c r="P5" s="227"/>
      <c r="Q5" s="227"/>
      <c r="R5" s="227"/>
      <c r="S5" s="227"/>
      <c r="T5" s="227"/>
      <c r="U5" s="227"/>
      <c r="V5" s="227"/>
      <c r="W5" s="227"/>
    </row>
    <row r="6" spans="2:23" ht="15.75">
      <c r="B6" s="121" t="s">
        <v>203</v>
      </c>
      <c r="C6" s="151">
        <f>SUM(C7:C9)</f>
        <v>28</v>
      </c>
      <c r="D6" s="151">
        <f>SUM(D7:D9)</f>
        <v>10</v>
      </c>
      <c r="E6" s="151">
        <f aca="true" t="shared" si="1" ref="E6:J6">SUM(E7:E9)</f>
        <v>28</v>
      </c>
      <c r="F6" s="151">
        <f t="shared" si="1"/>
        <v>10</v>
      </c>
      <c r="G6" s="151">
        <f t="shared" si="1"/>
        <v>0</v>
      </c>
      <c r="H6" s="151">
        <f t="shared" si="1"/>
        <v>0</v>
      </c>
      <c r="I6" s="228">
        <f t="shared" si="1"/>
        <v>0</v>
      </c>
      <c r="J6" s="228">
        <f t="shared" si="1"/>
        <v>0</v>
      </c>
      <c r="K6" s="151">
        <f>SUM(K7:K9)</f>
        <v>1</v>
      </c>
      <c r="L6" s="152">
        <f>SUM(L7:L9)</f>
        <v>0</v>
      </c>
      <c r="N6" s="229">
        <f>IF(OR(C6&lt;K6,C6&gt;C5,C6&lt;D6),"Er","")</f>
      </c>
      <c r="O6" s="229">
        <f>IF(OR(D6&gt;C6,D6&lt;L6,D6&gt;D5),"Er","")</f>
      </c>
      <c r="P6" s="229">
        <f aca="true" t="shared" si="2" ref="P6:U6">IF(E6&gt;E5,"Er","")</f>
      </c>
      <c r="Q6" s="229">
        <f t="shared" si="2"/>
      </c>
      <c r="R6" s="229">
        <f t="shared" si="2"/>
      </c>
      <c r="S6" s="229">
        <f t="shared" si="2"/>
      </c>
      <c r="T6" s="229">
        <f t="shared" si="2"/>
      </c>
      <c r="U6" s="229">
        <f t="shared" si="2"/>
      </c>
      <c r="V6" s="229">
        <f>IF(OR(K6&gt;C6,K6&lt;L6,K6&gt;K5),"Er","")</f>
      </c>
      <c r="W6" s="229">
        <f>IF(OR(L6&gt;K6,L6&gt;D6,L6&gt;L5),"Er","")</f>
      </c>
    </row>
    <row r="7" spans="2:23" ht="15.75">
      <c r="B7" s="230" t="s">
        <v>204</v>
      </c>
      <c r="C7" s="146">
        <f aca="true" t="shared" si="3" ref="C7:D9">SUM(E7,G7,I7)</f>
        <v>22</v>
      </c>
      <c r="D7" s="146">
        <f t="shared" si="3"/>
        <v>8</v>
      </c>
      <c r="E7" s="167">
        <v>22</v>
      </c>
      <c r="F7" s="167">
        <v>8</v>
      </c>
      <c r="G7" s="167"/>
      <c r="H7" s="167"/>
      <c r="I7" s="231"/>
      <c r="J7" s="231"/>
      <c r="K7" s="167">
        <v>1</v>
      </c>
      <c r="L7" s="168"/>
      <c r="N7" s="229">
        <f>IF(C7&lt;D7,"Er","")</f>
      </c>
      <c r="O7" s="229">
        <f>IF(OR(D7&gt;C7,D7&lt;L7),"Er","")</f>
      </c>
      <c r="P7" s="229">
        <f>IF(E7&gt;E5,"Er","")</f>
      </c>
      <c r="Q7" s="229">
        <f>IF(OR(F7&gt;E7,F7&gt;F5),"Er","")</f>
      </c>
      <c r="R7" s="229">
        <f>IF(OR(G7&gt;G5),"Er","")</f>
      </c>
      <c r="S7" s="229">
        <f>IF(OR(H7&gt;G7,H7&gt;H5),"Er","")</f>
      </c>
      <c r="T7" s="229">
        <f>IF(OR(I7&gt;I5),"Er","")</f>
      </c>
      <c r="U7" s="229">
        <f>IF(OR(J7&gt;I7,J7&gt;J5),"Er","")</f>
      </c>
      <c r="V7" s="229">
        <f>IF(OR(K7&gt;C7,K7&lt;L7,K7&gt;K5),"Er","")</f>
      </c>
      <c r="W7" s="229">
        <f>IF(OR(L7&gt;K7,L7&gt;L5,L7&gt;D7),"Er","")</f>
      </c>
    </row>
    <row r="8" spans="2:23" ht="15.75">
      <c r="B8" s="232" t="s">
        <v>205</v>
      </c>
      <c r="C8" s="147">
        <f t="shared" si="3"/>
        <v>4</v>
      </c>
      <c r="D8" s="147">
        <f t="shared" si="3"/>
        <v>1</v>
      </c>
      <c r="E8" s="167">
        <v>4</v>
      </c>
      <c r="F8" s="167">
        <v>1</v>
      </c>
      <c r="G8" s="167"/>
      <c r="H8" s="167"/>
      <c r="I8" s="231"/>
      <c r="J8" s="231"/>
      <c r="K8" s="167"/>
      <c r="L8" s="168"/>
      <c r="N8" s="229">
        <f>IF(C8&lt;D8,"Er","")</f>
      </c>
      <c r="O8" s="229">
        <f>IF(OR(D8&gt;C8,D8&lt;L8),"Er","")</f>
      </c>
      <c r="P8" s="229">
        <f>IF(E8&gt;E5,"Er","")</f>
      </c>
      <c r="Q8" s="229">
        <f>IF(OR(F8&gt;E8,F8&gt;F5),"Er","")</f>
      </c>
      <c r="R8" s="229">
        <f>IF(G8&gt;G5,"Er","")</f>
      </c>
      <c r="S8" s="229">
        <f>IF(OR(H8&gt;G8,H8&gt;H5),"Er","")</f>
      </c>
      <c r="T8" s="229">
        <f>IF(I8&gt;I5,"Er","")</f>
      </c>
      <c r="U8" s="229">
        <f>IF(OR(J8&gt;I8,J8&gt;J5),"Er","")</f>
      </c>
      <c r="V8" s="229">
        <f>IF(OR(K8&gt;C8,K8&lt;L8,K8&gt;K5),"Er","")</f>
      </c>
      <c r="W8" s="229">
        <f>IF(OR(L8&gt;K8,L8&gt;L5,L8&gt;D8),"Er","")</f>
      </c>
    </row>
    <row r="9" spans="2:23" ht="15.75">
      <c r="B9" s="233" t="s">
        <v>206</v>
      </c>
      <c r="C9" s="148">
        <f t="shared" si="3"/>
        <v>2</v>
      </c>
      <c r="D9" s="148">
        <f t="shared" si="3"/>
        <v>1</v>
      </c>
      <c r="E9" s="167">
        <v>2</v>
      </c>
      <c r="F9" s="167">
        <v>1</v>
      </c>
      <c r="G9" s="167"/>
      <c r="H9" s="167"/>
      <c r="I9" s="231"/>
      <c r="J9" s="231"/>
      <c r="K9" s="167"/>
      <c r="L9" s="168"/>
      <c r="N9" s="229">
        <f>IF(C9&lt;D9,"Er","")</f>
      </c>
      <c r="O9" s="229">
        <f>IF(OR(D9&gt;C9,D9&lt;L9),"Er","")</f>
      </c>
      <c r="P9" s="229">
        <f>IF(E9&gt;E5,"Er","")</f>
      </c>
      <c r="Q9" s="229">
        <f>IF(OR(F9&gt;E9,F9&gt;F5),"Er","")</f>
      </c>
      <c r="R9" s="229">
        <f>IF(G9&gt;G5,"Er","")</f>
      </c>
      <c r="S9" s="229">
        <f>IF(OR(H9&gt;G9,H9&gt;H5),"Er","")</f>
      </c>
      <c r="T9" s="229">
        <f>IF(I9&gt;I5,"Er","")</f>
      </c>
      <c r="U9" s="229">
        <f>IF(OR(J9&gt;I9,J9&gt;J5),"Er","")</f>
      </c>
      <c r="V9" s="229">
        <f>IF(OR(K9&gt;C9,K9&lt;L9,K9&gt;K5),"Er","")</f>
      </c>
      <c r="W9" s="229">
        <f>IF(OR(L9&gt;K9,L9&gt;L5,L9&gt;D9),"Er","")</f>
      </c>
    </row>
    <row r="10" spans="2:12" ht="15.75">
      <c r="B10" s="383" t="s">
        <v>207</v>
      </c>
      <c r="C10" s="384"/>
      <c r="D10" s="384"/>
      <c r="E10" s="384"/>
      <c r="F10" s="384"/>
      <c r="G10" s="384"/>
      <c r="H10" s="384"/>
      <c r="I10" s="384"/>
      <c r="J10" s="384"/>
      <c r="K10" s="384"/>
      <c r="L10" s="385"/>
    </row>
    <row r="11" spans="2:23" ht="15.75">
      <c r="B11" s="121" t="s">
        <v>208</v>
      </c>
      <c r="C11" s="151">
        <f>SUM(C12:C14)</f>
        <v>70</v>
      </c>
      <c r="D11" s="151">
        <f>SUM(D12:D14)</f>
        <v>37</v>
      </c>
      <c r="E11" s="151">
        <f aca="true" t="shared" si="4" ref="E11:L11">SUM(E12:E14)</f>
        <v>70</v>
      </c>
      <c r="F11" s="151">
        <f t="shared" si="4"/>
        <v>37</v>
      </c>
      <c r="G11" s="151">
        <f t="shared" si="4"/>
        <v>0</v>
      </c>
      <c r="H11" s="151">
        <f t="shared" si="4"/>
        <v>0</v>
      </c>
      <c r="I11" s="228">
        <f t="shared" si="4"/>
        <v>0</v>
      </c>
      <c r="J11" s="228">
        <f t="shared" si="4"/>
        <v>0</v>
      </c>
      <c r="K11" s="151">
        <f t="shared" si="4"/>
        <v>6</v>
      </c>
      <c r="L11" s="152">
        <f t="shared" si="4"/>
        <v>3</v>
      </c>
      <c r="N11" s="229">
        <f>IF(OR(C11&lt;D11,C11&lt;C7,C11&lt;K11,C11&lt;&gt;C26),"Er","")</f>
      </c>
      <c r="O11" s="229">
        <f>IF(OR(D11&gt;C11,D11&lt;L11,D11&lt;D7,D11&lt;&gt;D26),"Er","")</f>
      </c>
      <c r="P11" s="26">
        <f>IF(OR(E11&lt;&gt;E26,E11&lt;E7),"Er","")</f>
      </c>
      <c r="Q11" s="26">
        <f>IF(OR(F11&lt;&gt;F26,F11&lt;F7,F11&gt;E11),"Er","")</f>
      </c>
      <c r="R11" s="26">
        <f>IF(OR(G11&lt;&gt;G26,G11&lt;G7),"Er","")</f>
      </c>
      <c r="S11" s="26">
        <f>IF(OR(H11&lt;&gt;H26,H11&lt;H7,H11&gt;G11),"Er","")</f>
      </c>
      <c r="T11" s="26">
        <f>IF(OR(I11&lt;&gt;I26,I11&lt;I7),"Er","")</f>
      </c>
      <c r="U11" s="26">
        <f>IF(OR(J11&lt;&gt;J26,J11&lt;J7,J11&gt;I11),"Er","")</f>
      </c>
      <c r="V11" s="26">
        <f>IF(OR(K11&lt;&gt;K26,K11&lt;K7,K11&lt;L11,K11&gt;C11),"Er","")</f>
      </c>
      <c r="W11" s="26">
        <f>IF(OR(L11&lt;&gt;L26,L11&lt;L7,L11&gt;K11,L11&gt;D11),"Er","")</f>
      </c>
    </row>
    <row r="12" spans="2:23" ht="15.75">
      <c r="B12" s="235" t="s">
        <v>209</v>
      </c>
      <c r="C12" s="146">
        <f aca="true" t="shared" si="5" ref="C12:D15">SUM(E12,G12,I12)</f>
        <v>2</v>
      </c>
      <c r="D12" s="146">
        <f t="shared" si="5"/>
        <v>2</v>
      </c>
      <c r="E12" s="167">
        <v>2</v>
      </c>
      <c r="F12" s="167">
        <v>2</v>
      </c>
      <c r="G12" s="167"/>
      <c r="H12" s="167"/>
      <c r="I12" s="231"/>
      <c r="J12" s="231"/>
      <c r="K12" s="167"/>
      <c r="L12" s="168"/>
      <c r="N12" s="229">
        <f>IF(C12&lt;D12,"Er","")</f>
      </c>
      <c r="O12" s="229">
        <f>IF(OR(D12&gt;C12,D12&lt;L12),"Er","")</f>
      </c>
      <c r="P12" s="26"/>
      <c r="Q12" s="26">
        <f>IF(F12&gt;E12,"Er","")</f>
      </c>
      <c r="R12" s="26"/>
      <c r="S12" s="26">
        <f>IF(H12&gt;G12,"Er","")</f>
      </c>
      <c r="T12" s="26"/>
      <c r="U12" s="26">
        <f>IF(J12&gt;I12,"Er","")</f>
      </c>
      <c r="V12" s="229">
        <f>IF(OR(K12&lt;L12,K12&gt;C12),"Er","")</f>
      </c>
      <c r="W12" s="26">
        <f>IF(OR(L12&gt;D12,L12&gt;K12),"Er","")</f>
      </c>
    </row>
    <row r="13" spans="2:23" ht="15.75">
      <c r="B13" s="236" t="s">
        <v>210</v>
      </c>
      <c r="C13" s="147">
        <f t="shared" si="5"/>
        <v>68</v>
      </c>
      <c r="D13" s="147">
        <f t="shared" si="5"/>
        <v>35</v>
      </c>
      <c r="E13" s="167">
        <v>68</v>
      </c>
      <c r="F13" s="167">
        <v>35</v>
      </c>
      <c r="G13" s="167"/>
      <c r="H13" s="167"/>
      <c r="I13" s="231"/>
      <c r="J13" s="231"/>
      <c r="K13" s="167">
        <v>6</v>
      </c>
      <c r="L13" s="168">
        <v>3</v>
      </c>
      <c r="N13" s="229">
        <f>IF(C13&lt;D13,"Er","")</f>
      </c>
      <c r="O13" s="229">
        <f>IF(OR(D13&gt;C13,D13&lt;L13),"Er","")</f>
      </c>
      <c r="P13" s="26"/>
      <c r="Q13" s="26">
        <f>IF(F13&gt;E13,"Er","")</f>
      </c>
      <c r="R13" s="26"/>
      <c r="S13" s="26">
        <f>IF(H13&gt;G13,"Er","")</f>
      </c>
      <c r="T13" s="26"/>
      <c r="U13" s="26">
        <f>IF(J13&gt;I13,"Er","")</f>
      </c>
      <c r="V13" s="229">
        <f>IF(OR(K13&lt;L13,K13&gt;C13),"Er","")</f>
      </c>
      <c r="W13" s="26">
        <f>IF(OR(L13&gt;D13,L13&gt;K13),"Er","")</f>
      </c>
    </row>
    <row r="14" spans="2:23" ht="15.75">
      <c r="B14" s="237" t="s">
        <v>211</v>
      </c>
      <c r="C14" s="238">
        <f t="shared" si="5"/>
        <v>0</v>
      </c>
      <c r="D14" s="238">
        <f t="shared" si="5"/>
        <v>0</v>
      </c>
      <c r="E14" s="167"/>
      <c r="F14" s="167"/>
      <c r="G14" s="167"/>
      <c r="H14" s="167"/>
      <c r="I14" s="231"/>
      <c r="J14" s="231"/>
      <c r="K14" s="167"/>
      <c r="L14" s="168"/>
      <c r="N14" s="229">
        <f>IF(C14&lt;D14,"Er","")</f>
      </c>
      <c r="O14" s="229">
        <f>IF(OR(D14&gt;C14,D14&lt;L14),"Er","")</f>
      </c>
      <c r="P14" s="26"/>
      <c r="Q14" s="26">
        <f>IF(F14&gt;E14,"Er","")</f>
      </c>
      <c r="R14" s="26"/>
      <c r="S14" s="26">
        <f>IF(H14&gt;G14,"Er","")</f>
      </c>
      <c r="T14" s="26"/>
      <c r="U14" s="26">
        <f>IF(J14&gt;I14,"Er","")</f>
      </c>
      <c r="V14" s="229">
        <f>IF(OR(K14&lt;L14,K14&gt;C14),"Er","")</f>
      </c>
      <c r="W14" s="26">
        <f>IF(OR(L14&gt;D14,L14&gt;K14),"Er","")</f>
      </c>
    </row>
    <row r="15" spans="2:23" ht="15.75" customHeight="1">
      <c r="B15" s="240" t="s">
        <v>212</v>
      </c>
      <c r="C15" s="151">
        <f t="shared" si="5"/>
        <v>0</v>
      </c>
      <c r="D15" s="151">
        <f t="shared" si="5"/>
        <v>0</v>
      </c>
      <c r="E15" s="167"/>
      <c r="F15" s="167"/>
      <c r="G15" s="167"/>
      <c r="H15" s="167"/>
      <c r="I15" s="231"/>
      <c r="J15" s="231"/>
      <c r="K15" s="167"/>
      <c r="L15" s="168"/>
      <c r="N15" s="229">
        <f>IF(OR(C15&lt;D15,C15&gt;C11),"Er","")</f>
      </c>
      <c r="O15" s="229">
        <f>IF(OR(D15&gt;C15,D15&gt;D11,D15&lt;L15),"Er","")</f>
      </c>
      <c r="P15" s="229">
        <f>IF(E15&gt;E11,"Er","")</f>
      </c>
      <c r="Q15" s="229">
        <f>IF(OR(F15&gt;F11,F15&gt;E15),"Er","")</f>
      </c>
      <c r="R15" s="229">
        <f>IF(G15&gt;G11,"Er","")</f>
      </c>
      <c r="S15" s="229">
        <f>IF(OR(H15&gt;H11,H15&gt;G15),"Er","")</f>
      </c>
      <c r="T15" s="229">
        <f>IF(I15&gt;I11,"Er","")</f>
      </c>
      <c r="U15" s="229">
        <f>IF(OR(J15&gt;J11,J15&gt;I15),"Er","")</f>
      </c>
      <c r="V15" s="229">
        <f>IF(OR(K15&lt;L15,K15&gt;C15,K15&gt;K11),"Er","")</f>
      </c>
      <c r="W15" s="229">
        <f>IF(OR(L15&gt;D15,L15&gt;K15,L15&gt;L11),"Er","")</f>
      </c>
    </row>
    <row r="16" spans="2:23" ht="15.75">
      <c r="B16" s="121" t="s">
        <v>213</v>
      </c>
      <c r="C16" s="241">
        <f>SUM(C17:C25)</f>
        <v>70</v>
      </c>
      <c r="D16" s="241">
        <f>SUM(D17:D25)</f>
        <v>37</v>
      </c>
      <c r="E16" s="151">
        <f aca="true" t="shared" si="6" ref="E16:J16">E11</f>
        <v>70</v>
      </c>
      <c r="F16" s="151">
        <f t="shared" si="6"/>
        <v>37</v>
      </c>
      <c r="G16" s="151">
        <f t="shared" si="6"/>
        <v>0</v>
      </c>
      <c r="H16" s="151">
        <f t="shared" si="6"/>
        <v>0</v>
      </c>
      <c r="I16" s="151">
        <f t="shared" si="6"/>
        <v>0</v>
      </c>
      <c r="J16" s="151">
        <f t="shared" si="6"/>
        <v>0</v>
      </c>
      <c r="K16" s="151">
        <f>K11</f>
        <v>6</v>
      </c>
      <c r="L16" s="151">
        <f>L11</f>
        <v>3</v>
      </c>
      <c r="M16" s="2"/>
      <c r="N16" s="26">
        <f>IF(OR(C16&lt;D16,C16&lt;K16,C16&lt;&gt;C11),"Er","")</f>
      </c>
      <c r="O16" s="26">
        <f>IF(OR(D16&gt;C16,D16&lt;L16,D16&lt;&gt;D11),"Er","")</f>
      </c>
      <c r="P16" s="26">
        <f aca="true" t="shared" si="7" ref="P16:U16">IF(AND(E16&lt;&gt;SUM(E17:E25),E16&lt;&gt;""),"Er","")</f>
      </c>
      <c r="Q16" s="26">
        <f t="shared" si="7"/>
      </c>
      <c r="R16" s="26">
        <f t="shared" si="7"/>
      </c>
      <c r="S16" s="26">
        <f t="shared" si="7"/>
      </c>
      <c r="T16" s="26">
        <f t="shared" si="7"/>
      </c>
      <c r="U16" s="26">
        <f t="shared" si="7"/>
      </c>
      <c r="V16" s="26">
        <f>IF(OR(K16&lt;L16,K16&gt;C16,AND(K16&lt;&gt;SUM(K17:K25),K16&lt;&gt;"")),"Er","")</f>
      </c>
      <c r="W16" s="26">
        <f>IF(OR(L16&gt;K16,L16&gt;D16,AND(L16&lt;&gt;SUM(L17:L25),L16&lt;&gt;"")),"Er","")</f>
      </c>
    </row>
    <row r="17" spans="2:23" ht="15.75">
      <c r="B17" s="235" t="s">
        <v>214</v>
      </c>
      <c r="C17" s="146">
        <f aca="true" t="shared" si="8" ref="C17:D25">SUM(E17,G17,I17)</f>
        <v>0</v>
      </c>
      <c r="D17" s="146">
        <f t="shared" si="8"/>
        <v>0</v>
      </c>
      <c r="E17" s="167"/>
      <c r="F17" s="167"/>
      <c r="G17" s="167"/>
      <c r="H17" s="167"/>
      <c r="I17" s="231"/>
      <c r="J17" s="231"/>
      <c r="K17" s="167"/>
      <c r="L17" s="168"/>
      <c r="M17" s="2"/>
      <c r="N17" s="26">
        <f aca="true" t="shared" si="9" ref="N17:N25">IF(OR(C17&lt;D17,C17&lt;K17),"Er","")</f>
      </c>
      <c r="O17" s="26">
        <f aca="true" t="shared" si="10" ref="O17:O25">IF(D17&gt;C17,"Er","")</f>
      </c>
      <c r="P17" s="26">
        <f>IF(E17&gt;E16,"Er","")</f>
      </c>
      <c r="Q17" s="26">
        <f>IF(OR(F17&gt;F16,F17&gt;E17),"Er","")</f>
      </c>
      <c r="R17" s="26">
        <f>IF(G17&gt;G16,"Er","")</f>
      </c>
      <c r="S17" s="26">
        <f>IF(OR(H17&gt;G17,H17&gt;H16),"Er","")</f>
      </c>
      <c r="T17" s="26">
        <f>IF(I17&gt;I16,"Er","")</f>
      </c>
      <c r="U17" s="26">
        <f>IF(OR(J17&gt;I17,J17&gt;J16),"Er","")</f>
      </c>
      <c r="V17" s="26">
        <f>IF(OR(K17&gt;C17,K17&gt;K16,K17&lt;L17),"Er","")</f>
      </c>
      <c r="W17" s="26">
        <f>IF(OR(L17&gt;K17,L17&gt;D17,L17&gt;L16),"Er","")</f>
      </c>
    </row>
    <row r="18" spans="2:23" ht="15.75">
      <c r="B18" s="236" t="s">
        <v>215</v>
      </c>
      <c r="C18" s="147">
        <f t="shared" si="8"/>
        <v>0</v>
      </c>
      <c r="D18" s="147">
        <f t="shared" si="8"/>
        <v>0</v>
      </c>
      <c r="E18" s="167"/>
      <c r="F18" s="167"/>
      <c r="G18" s="167"/>
      <c r="H18" s="167"/>
      <c r="I18" s="231"/>
      <c r="J18" s="231"/>
      <c r="K18" s="167"/>
      <c r="L18" s="168"/>
      <c r="M18" s="2"/>
      <c r="N18" s="26">
        <f t="shared" si="9"/>
      </c>
      <c r="O18" s="26">
        <f t="shared" si="10"/>
      </c>
      <c r="P18" s="26">
        <f>IF(E18&gt;E16,"Er","")</f>
      </c>
      <c r="Q18" s="26">
        <f>IF(OR(F18&gt;F16,F18&gt;E18),"Er","")</f>
      </c>
      <c r="R18" s="26">
        <f>IF(G18&gt;G16,"Er","")</f>
      </c>
      <c r="S18" s="26">
        <f>IF(OR(H18&gt;G18,H18&gt;H16),"Er","")</f>
      </c>
      <c r="T18" s="26">
        <f>IF(I18&gt;I16,"Er","")</f>
      </c>
      <c r="U18" s="26">
        <f>IF(OR(J18&gt;I18,J18&gt;J16),"Er","")</f>
      </c>
      <c r="V18" s="26">
        <f>IF(OR(K18&gt;C18,K18&gt;K16,K18&lt;L18),"Er","")</f>
      </c>
      <c r="W18" s="26">
        <f>IF(OR(L18&gt;K18,L18&gt;D18,L18&gt;L16),"Er","")</f>
      </c>
    </row>
    <row r="19" spans="2:23" ht="15.75">
      <c r="B19" s="236" t="s">
        <v>216</v>
      </c>
      <c r="C19" s="147">
        <f t="shared" si="8"/>
        <v>0</v>
      </c>
      <c r="D19" s="147">
        <f t="shared" si="8"/>
        <v>0</v>
      </c>
      <c r="E19" s="167"/>
      <c r="F19" s="167"/>
      <c r="G19" s="167"/>
      <c r="H19" s="167"/>
      <c r="I19" s="231"/>
      <c r="J19" s="231"/>
      <c r="K19" s="167"/>
      <c r="L19" s="168"/>
      <c r="M19" s="2"/>
      <c r="N19" s="26">
        <f t="shared" si="9"/>
      </c>
      <c r="O19" s="26">
        <f t="shared" si="10"/>
      </c>
      <c r="P19" s="26">
        <f>IF(E19&gt;E16,"Er","")</f>
      </c>
      <c r="Q19" s="26">
        <f>IF(OR(F19&gt;F16,F19&gt;E19),"Er","")</f>
      </c>
      <c r="R19" s="26">
        <f>IF(G19&gt;G16,"Er","")</f>
      </c>
      <c r="S19" s="26">
        <f>IF(OR(H19&gt;G19,H19&gt;H16),"Er","")</f>
      </c>
      <c r="T19" s="26">
        <f>IF(I19&gt;I16,"Er","")</f>
      </c>
      <c r="U19" s="26">
        <f>IF(OR(J19&gt;I19,J19&gt;J16),"Er","")</f>
      </c>
      <c r="V19" s="26">
        <f>IF(OR(K19&gt;C19,K19&gt;K16,K19&lt;L19),"Er","")</f>
      </c>
      <c r="W19" s="26">
        <f>IF(OR(L19&gt;K19,L19&gt;D19,L19&gt;L16),"Er","")</f>
      </c>
    </row>
    <row r="20" spans="2:23" ht="15.75">
      <c r="B20" s="236" t="s">
        <v>217</v>
      </c>
      <c r="C20" s="147">
        <f t="shared" si="8"/>
        <v>0</v>
      </c>
      <c r="D20" s="147">
        <f t="shared" si="8"/>
        <v>0</v>
      </c>
      <c r="E20" s="167"/>
      <c r="F20" s="167"/>
      <c r="G20" s="167"/>
      <c r="H20" s="167"/>
      <c r="I20" s="231"/>
      <c r="J20" s="231"/>
      <c r="K20" s="167"/>
      <c r="L20" s="168"/>
      <c r="M20" s="2"/>
      <c r="N20" s="26">
        <f t="shared" si="9"/>
      </c>
      <c r="O20" s="26">
        <f t="shared" si="10"/>
      </c>
      <c r="P20" s="26">
        <f>IF(E20&gt;E16,"Er","")</f>
      </c>
      <c r="Q20" s="26">
        <f>IF(OR(F20&gt;F16,F20&gt;E20),"Er","")</f>
      </c>
      <c r="R20" s="26">
        <f>IF(G20&gt;G16,"Er","")</f>
      </c>
      <c r="S20" s="26">
        <f>IF(OR(H20&gt;G20,H20&gt;H16),"Er","")</f>
      </c>
      <c r="T20" s="26">
        <f>IF(I20&gt;I16,"Er","")</f>
      </c>
      <c r="U20" s="26">
        <f>IF(OR(J20&gt;I20,J20&gt;J16),"Er","")</f>
      </c>
      <c r="V20" s="26">
        <f>IF(OR(K20&gt;C20,K20&gt;K16,K20&lt;L20),"Er","")</f>
      </c>
      <c r="W20" s="26">
        <f>IF(OR(L20&gt;K20,L20&gt;D20,L20&gt;L16),"Er","")</f>
      </c>
    </row>
    <row r="21" spans="2:23" ht="15.75">
      <c r="B21" s="236" t="s">
        <v>218</v>
      </c>
      <c r="C21" s="147">
        <f t="shared" si="8"/>
        <v>68</v>
      </c>
      <c r="D21" s="147">
        <f t="shared" si="8"/>
        <v>35</v>
      </c>
      <c r="E21" s="167">
        <v>68</v>
      </c>
      <c r="F21" s="167">
        <v>35</v>
      </c>
      <c r="G21" s="167"/>
      <c r="H21" s="167"/>
      <c r="I21" s="231"/>
      <c r="J21" s="231"/>
      <c r="K21" s="167">
        <v>6</v>
      </c>
      <c r="L21" s="168">
        <v>3</v>
      </c>
      <c r="M21" s="2"/>
      <c r="N21" s="26">
        <f t="shared" si="9"/>
      </c>
      <c r="O21" s="26">
        <f t="shared" si="10"/>
      </c>
      <c r="P21" s="26">
        <f>IF(E21&gt;E16,"Er","")</f>
      </c>
      <c r="Q21" s="26">
        <f>IF(OR(F21&gt;F16,F21&gt;E21),"Er","")</f>
      </c>
      <c r="R21" s="26">
        <f>IF(G21&gt;G16,"Er","")</f>
      </c>
      <c r="S21" s="26">
        <f>IF(OR(H21&gt;G21,H21&gt;H16),"Er","")</f>
      </c>
      <c r="T21" s="26">
        <f>IF(I21&gt;I16,"Er","")</f>
      </c>
      <c r="U21" s="26">
        <f>IF(OR(J21&gt;I21,J21&gt;J16),"Er","")</f>
      </c>
      <c r="V21" s="26">
        <f>IF(OR(K21&gt;C21,K21&gt;K16,K21&lt;L21),"Er","")</f>
      </c>
      <c r="W21" s="26">
        <f>IF(OR(L21&gt;K21,L21&gt;D21,L21&gt;L16),"Er","")</f>
      </c>
    </row>
    <row r="22" spans="2:23" ht="15.75">
      <c r="B22" s="236" t="s">
        <v>219</v>
      </c>
      <c r="C22" s="147">
        <f t="shared" si="8"/>
        <v>2</v>
      </c>
      <c r="D22" s="147">
        <f t="shared" si="8"/>
        <v>2</v>
      </c>
      <c r="E22" s="167">
        <v>2</v>
      </c>
      <c r="F22" s="167">
        <v>2</v>
      </c>
      <c r="G22" s="167"/>
      <c r="H22" s="167"/>
      <c r="I22" s="231"/>
      <c r="J22" s="231"/>
      <c r="K22" s="167"/>
      <c r="L22" s="168"/>
      <c r="M22" s="2"/>
      <c r="N22" s="26">
        <f t="shared" si="9"/>
      </c>
      <c r="O22" s="26">
        <f t="shared" si="10"/>
      </c>
      <c r="P22" s="26">
        <f>IF(E22&gt;E16,"Er","")</f>
      </c>
      <c r="Q22" s="26">
        <f>IF(OR(F22&gt;F16,F22&gt;E22),"Er","")</f>
      </c>
      <c r="R22" s="26">
        <f>IF(G22&gt;G16,"Er","")</f>
      </c>
      <c r="S22" s="26">
        <f>IF(OR(H22&gt;G22,H22&gt;H16),"Er","")</f>
      </c>
      <c r="T22" s="26">
        <f>IF(I22&gt;I16,"Er","")</f>
      </c>
      <c r="U22" s="26">
        <f>IF(OR(J22&gt;I22,J22&gt;J16),"Er","")</f>
      </c>
      <c r="V22" s="26">
        <f>IF(OR(K22&gt;C22,K22&gt;K16,K22&lt;L22),"Er","")</f>
      </c>
      <c r="W22" s="26">
        <f>IF(OR(L22&gt;K22,L22&gt;D22,L22&gt;L16),"Er","")</f>
      </c>
    </row>
    <row r="23" spans="2:23" ht="15.75">
      <c r="B23" s="236" t="s">
        <v>220</v>
      </c>
      <c r="C23" s="147">
        <f t="shared" si="8"/>
        <v>0</v>
      </c>
      <c r="D23" s="147">
        <f t="shared" si="8"/>
        <v>0</v>
      </c>
      <c r="E23" s="167"/>
      <c r="F23" s="167"/>
      <c r="G23" s="167"/>
      <c r="H23" s="167"/>
      <c r="I23" s="231"/>
      <c r="J23" s="231"/>
      <c r="K23" s="167"/>
      <c r="L23" s="168"/>
      <c r="M23" s="2"/>
      <c r="N23" s="26">
        <f t="shared" si="9"/>
      </c>
      <c r="O23" s="26">
        <f t="shared" si="10"/>
      </c>
      <c r="P23" s="26">
        <f>IF(E23&gt;E16,"Er","")</f>
      </c>
      <c r="Q23" s="26">
        <f>IF(OR(F23&gt;F16,F23&gt;E23),"Er","")</f>
      </c>
      <c r="R23" s="26">
        <f>IF(G23&gt;G16,"Er","")</f>
      </c>
      <c r="S23" s="26">
        <f>IF(OR(H23&gt;G23,H23&gt;H16),"Er","")</f>
      </c>
      <c r="T23" s="26">
        <f>IF(I23&gt;I16,"Er","")</f>
      </c>
      <c r="U23" s="26">
        <f>IF(OR(J23&gt;I23,J23&gt;J16),"Er","")</f>
      </c>
      <c r="V23" s="26">
        <f>IF(OR(K23&gt;C23,K23&gt;K16,K23&lt;L23),"Er","")</f>
      </c>
      <c r="W23" s="26">
        <f>IF(OR(L23&gt;K23,L23&gt;D23,L23&gt;L16),"Er","")</f>
      </c>
    </row>
    <row r="24" spans="2:23" ht="15.75">
      <c r="B24" s="236" t="s">
        <v>221</v>
      </c>
      <c r="C24" s="238">
        <f t="shared" si="8"/>
        <v>0</v>
      </c>
      <c r="D24" s="238">
        <f t="shared" si="8"/>
        <v>0</v>
      </c>
      <c r="E24" s="167"/>
      <c r="F24" s="167"/>
      <c r="G24" s="167"/>
      <c r="H24" s="167"/>
      <c r="I24" s="231"/>
      <c r="J24" s="231"/>
      <c r="K24" s="167"/>
      <c r="L24" s="168"/>
      <c r="M24" s="2"/>
      <c r="N24" s="26">
        <f t="shared" si="9"/>
      </c>
      <c r="O24" s="26">
        <f t="shared" si="10"/>
      </c>
      <c r="P24" s="26">
        <f>IF(E24&gt;E16,"Er","")</f>
      </c>
      <c r="Q24" s="26">
        <f>IF(OR(F24&gt;F16,F24&gt;E24),"Er","")</f>
      </c>
      <c r="R24" s="26">
        <f>IF(G24&gt;G16,"Er","")</f>
      </c>
      <c r="S24" s="26">
        <f>IF(OR(H24&gt;G24,H24&gt;H16),"Er","")</f>
      </c>
      <c r="T24" s="26">
        <f>IF(I24&gt;I16,"Er","")</f>
      </c>
      <c r="U24" s="26">
        <f>IF(OR(J24&gt;I24,J24&gt;J16),"Er","")</f>
      </c>
      <c r="V24" s="26">
        <f>IF(OR(K24&gt;C24,K24&gt;K16,K24&lt;L24),"Er","")</f>
      </c>
      <c r="W24" s="26">
        <f>IF(OR(L24&gt;K24,L24&gt;D24,L24&gt;L16),"Er","")</f>
      </c>
    </row>
    <row r="25" spans="2:23" ht="15.75">
      <c r="B25" s="237" t="s">
        <v>222</v>
      </c>
      <c r="C25" s="238">
        <f t="shared" si="8"/>
        <v>0</v>
      </c>
      <c r="D25" s="238">
        <f t="shared" si="8"/>
        <v>0</v>
      </c>
      <c r="E25" s="167"/>
      <c r="F25" s="167"/>
      <c r="G25" s="167"/>
      <c r="H25" s="167"/>
      <c r="I25" s="231"/>
      <c r="J25" s="231"/>
      <c r="K25" s="167"/>
      <c r="L25" s="168"/>
      <c r="M25" s="2"/>
      <c r="N25" s="26">
        <f t="shared" si="9"/>
      </c>
      <c r="O25" s="26">
        <f t="shared" si="10"/>
      </c>
      <c r="P25" s="26">
        <f>IF(E25&gt;E16,"Er","")</f>
      </c>
      <c r="Q25" s="26">
        <f>IF(OR(F25&gt;F16,F25&gt;E25),"Er","")</f>
      </c>
      <c r="R25" s="26">
        <f>IF(G25&gt;G16,"Er","")</f>
      </c>
      <c r="S25" s="26">
        <f>IF(OR(H25&gt;G25,H25&gt;H16),"Er","")</f>
      </c>
      <c r="T25" s="26">
        <f>IF(I25&gt;I16,"Er","")</f>
      </c>
      <c r="U25" s="26">
        <f>IF(OR(J25&gt;I25,J25&gt;J16),"Er","")</f>
      </c>
      <c r="V25" s="26">
        <f>IF(OR(K25&gt;C25,K25&gt;K16,K25&lt;L25),"Er","")</f>
      </c>
      <c r="W25" s="26">
        <f>IF(OR(L25&gt;K25,L25&gt;D25,L25&gt;L16),"Er","")</f>
      </c>
    </row>
    <row r="26" spans="2:23" ht="15.75">
      <c r="B26" s="121" t="s">
        <v>223</v>
      </c>
      <c r="C26" s="241">
        <f>SUM(C27:C47)</f>
        <v>70</v>
      </c>
      <c r="D26" s="241">
        <f>SUM(D27:D47)</f>
        <v>37</v>
      </c>
      <c r="E26" s="151">
        <f aca="true" t="shared" si="11" ref="E26:L26">E11</f>
        <v>70</v>
      </c>
      <c r="F26" s="151">
        <f t="shared" si="11"/>
        <v>37</v>
      </c>
      <c r="G26" s="151">
        <f t="shared" si="11"/>
        <v>0</v>
      </c>
      <c r="H26" s="151">
        <f t="shared" si="11"/>
        <v>0</v>
      </c>
      <c r="I26" s="228">
        <f t="shared" si="11"/>
        <v>0</v>
      </c>
      <c r="J26" s="228">
        <f t="shared" si="11"/>
        <v>0</v>
      </c>
      <c r="K26" s="151">
        <f t="shared" si="11"/>
        <v>6</v>
      </c>
      <c r="L26" s="152">
        <f t="shared" si="11"/>
        <v>3</v>
      </c>
      <c r="M26" s="243"/>
      <c r="N26" s="26">
        <f>IF(OR(C26&lt;D26,C26&lt;K26,C26&lt;&gt;C11),"Er","")</f>
      </c>
      <c r="O26" s="26">
        <f>IF(OR(D26&gt;C26,D26&lt;L26,D26&lt;&gt;D11),"Er","")</f>
      </c>
      <c r="P26" s="26">
        <f aca="true" t="shared" si="12" ref="P26:U26">IF(AND(E26&lt;&gt;SUM(E27:E47),E26&lt;&gt;""),"Er","")</f>
      </c>
      <c r="Q26" s="26">
        <f t="shared" si="12"/>
      </c>
      <c r="R26" s="26">
        <f t="shared" si="12"/>
      </c>
      <c r="S26" s="26">
        <f t="shared" si="12"/>
      </c>
      <c r="T26" s="26">
        <f t="shared" si="12"/>
      </c>
      <c r="U26" s="26">
        <f t="shared" si="12"/>
      </c>
      <c r="V26" s="26">
        <f>IF(OR(K26&lt;L26,K26&gt;C26,AND(K26&lt;&gt;SUM(K27:K47),K26&lt;&gt;"")),"Er","")</f>
      </c>
      <c r="W26" s="26">
        <f>IF(OR(L26&gt;K26,L26&gt;D26,AND(L26&lt;&gt;SUM(L27:L47),L26&lt;&gt;"")),"Er","")</f>
      </c>
    </row>
    <row r="27" spans="2:23" ht="15.75">
      <c r="B27" s="242" t="s">
        <v>224</v>
      </c>
      <c r="C27" s="146">
        <f aca="true" t="shared" si="13" ref="C27:D47">SUM(E27,G27,I27)</f>
        <v>3</v>
      </c>
      <c r="D27" s="146">
        <f t="shared" si="13"/>
        <v>0</v>
      </c>
      <c r="E27" s="167">
        <v>3</v>
      </c>
      <c r="F27" s="167"/>
      <c r="G27" s="167"/>
      <c r="H27" s="167"/>
      <c r="I27" s="231"/>
      <c r="J27" s="231"/>
      <c r="K27" s="167"/>
      <c r="L27" s="168"/>
      <c r="M27" s="243"/>
      <c r="N27" s="26">
        <f aca="true" t="shared" si="14" ref="N27:N47">IF(OR(C27&lt;D27,C27&lt;K27),"Er","")</f>
      </c>
      <c r="O27" s="26">
        <f aca="true" t="shared" si="15" ref="O27:O47">IF(D27&gt;C27,"Er","")</f>
      </c>
      <c r="P27" s="26">
        <f>IF(E27&gt;E11,"Er","")</f>
      </c>
      <c r="Q27" s="26">
        <f>IF(OR(F27&gt;F11,F27&gt;E27),"Er","")</f>
      </c>
      <c r="R27" s="26">
        <f>IF(G27&gt;G11,"Er","")</f>
      </c>
      <c r="S27" s="26">
        <f>IF(OR(H27&gt;G27,H27&gt;H11),"Er","")</f>
      </c>
      <c r="T27" s="26">
        <f>IF(I27&gt;I11,"Er","")</f>
      </c>
      <c r="U27" s="26">
        <f>IF(OR(J27&gt;I27,J27&gt;J11),"Er","")</f>
      </c>
      <c r="V27" s="26">
        <f>IF(OR(K27&gt;C27,K27&gt;K11,K27&lt;L27),"Er","")</f>
      </c>
      <c r="W27" s="26">
        <f>IF(OR(L27&gt;K27,L27&gt;D27,L27&gt;L11),"Er","")</f>
      </c>
    </row>
    <row r="28" spans="2:23" ht="15.75">
      <c r="B28" s="244" t="s">
        <v>225</v>
      </c>
      <c r="C28" s="147">
        <f t="shared" si="13"/>
        <v>3</v>
      </c>
      <c r="D28" s="147">
        <f t="shared" si="13"/>
        <v>1</v>
      </c>
      <c r="E28" s="167">
        <v>3</v>
      </c>
      <c r="F28" s="167">
        <v>1</v>
      </c>
      <c r="G28" s="167"/>
      <c r="H28" s="167"/>
      <c r="I28" s="231"/>
      <c r="J28" s="231"/>
      <c r="K28" s="167"/>
      <c r="L28" s="168"/>
      <c r="M28" s="243"/>
      <c r="N28" s="26">
        <f t="shared" si="14"/>
      </c>
      <c r="O28" s="26">
        <f t="shared" si="15"/>
      </c>
      <c r="P28" s="26">
        <f>IF(E28&gt;E11,"Er","")</f>
      </c>
      <c r="Q28" s="26">
        <f>IF(OR(F28&gt;F11,F28&gt;E28),"Er","")</f>
      </c>
      <c r="R28" s="26">
        <f>IF(G28&gt;G11,"Er","")</f>
      </c>
      <c r="S28" s="26">
        <f>IF(OR(H28&gt;G28,H28&gt;H11),"Er","")</f>
      </c>
      <c r="T28" s="26">
        <f>IF(I28&gt;I11,"Er","")</f>
      </c>
      <c r="U28" s="26">
        <f>IF(OR(J28&gt;I28,J28&gt;J11),"Er","")</f>
      </c>
      <c r="V28" s="26">
        <f>IF(OR(K28&gt;C28,K28&gt;K11,K28&lt;L28),"Er","")</f>
      </c>
      <c r="W28" s="26">
        <f>IF(OR(L28&gt;K28,L28&gt;D28,L28&gt;L11),"Er","")</f>
      </c>
    </row>
    <row r="29" spans="2:23" ht="15.75">
      <c r="B29" s="244" t="s">
        <v>138</v>
      </c>
      <c r="C29" s="147">
        <f>SUM(E29,G29,I29)</f>
        <v>0</v>
      </c>
      <c r="D29" s="147">
        <f>SUM(F29,H29,J29)</f>
        <v>0</v>
      </c>
      <c r="E29" s="167"/>
      <c r="F29" s="167"/>
      <c r="G29" s="167"/>
      <c r="H29" s="167"/>
      <c r="I29" s="231"/>
      <c r="J29" s="231"/>
      <c r="K29" s="167"/>
      <c r="L29" s="168"/>
      <c r="M29" s="243"/>
      <c r="N29" s="26">
        <f t="shared" si="14"/>
      </c>
      <c r="O29" s="26">
        <f t="shared" si="15"/>
      </c>
      <c r="P29" s="26">
        <f>IF(E29&gt;E11,"Er","")</f>
      </c>
      <c r="Q29" s="26">
        <f>IF(OR(F29&gt;F11,F29&gt;E29),"Er","")</f>
      </c>
      <c r="R29" s="26">
        <f>IF(G29&gt;G11,"Er","")</f>
      </c>
      <c r="S29" s="26">
        <f>IF(OR(H29&gt;G29,H29&gt;H11),"Er","")</f>
      </c>
      <c r="T29" s="26">
        <f>IF(I29&gt;I11,"Er","")</f>
      </c>
      <c r="U29" s="26">
        <f>IF(OR(J29&gt;I29,J29&gt;J11),"Er","")</f>
      </c>
      <c r="V29" s="26">
        <f>IF(OR(K29&gt;C29,K29&gt;K11,K29&lt;L29),"Er","")</f>
      </c>
      <c r="W29" s="26">
        <f>IF(OR(L29&gt;K29,L29&gt;D29,L29&gt;L11),"Er","")</f>
      </c>
    </row>
    <row r="30" spans="2:23" ht="15.75">
      <c r="B30" s="244" t="s">
        <v>139</v>
      </c>
      <c r="C30" s="147">
        <f t="shared" si="13"/>
        <v>9</v>
      </c>
      <c r="D30" s="147">
        <f t="shared" si="13"/>
        <v>9</v>
      </c>
      <c r="E30" s="167">
        <v>9</v>
      </c>
      <c r="F30" s="167">
        <v>9</v>
      </c>
      <c r="G30" s="167"/>
      <c r="H30" s="167"/>
      <c r="I30" s="231"/>
      <c r="J30" s="231"/>
      <c r="K30" s="167"/>
      <c r="L30" s="168"/>
      <c r="M30" s="243"/>
      <c r="N30" s="26">
        <f t="shared" si="14"/>
      </c>
      <c r="O30" s="26">
        <f t="shared" si="15"/>
      </c>
      <c r="P30" s="26">
        <f>IF(E30&gt;E11,"Er","")</f>
      </c>
      <c r="Q30" s="26">
        <f>IF(OR(F30&gt;F11,F30&gt;E30),"Er","")</f>
      </c>
      <c r="R30" s="26">
        <f>IF(G30&gt;G11,"Er","")</f>
      </c>
      <c r="S30" s="26">
        <f>IF(OR(H30&gt;G30,H30&gt;H11),"Er","")</f>
      </c>
      <c r="T30" s="26">
        <f>IF(I30&gt;I11,"Er","")</f>
      </c>
      <c r="U30" s="26">
        <f>IF(OR(J30&gt;I30,J30&gt;J11),"Er","")</f>
      </c>
      <c r="V30" s="26">
        <f>IF(OR(K30&gt;C30,K30&gt;K11,K30&lt;L30),"Er","")</f>
      </c>
      <c r="W30" s="26">
        <f>IF(OR(L30&gt;K30,L30&gt;D30,L30&gt;L11),"Er","")</f>
      </c>
    </row>
    <row r="31" spans="2:23" ht="15.75">
      <c r="B31" s="244" t="s">
        <v>226</v>
      </c>
      <c r="C31" s="147">
        <f t="shared" si="13"/>
        <v>0</v>
      </c>
      <c r="D31" s="147">
        <f t="shared" si="13"/>
        <v>0</v>
      </c>
      <c r="E31" s="167"/>
      <c r="F31" s="167"/>
      <c r="G31" s="167"/>
      <c r="H31" s="167"/>
      <c r="I31" s="231"/>
      <c r="J31" s="231"/>
      <c r="K31" s="167"/>
      <c r="L31" s="168"/>
      <c r="M31" s="243"/>
      <c r="N31" s="26">
        <f t="shared" si="14"/>
      </c>
      <c r="O31" s="26">
        <f t="shared" si="15"/>
      </c>
      <c r="P31" s="26">
        <f>IF(E31&gt;E11,"Er","")</f>
      </c>
      <c r="Q31" s="26">
        <f>IF(OR(F31&gt;F11,F31&gt;E31),"Er","")</f>
      </c>
      <c r="R31" s="26">
        <f>IF(G31&gt;G11,"Er","")</f>
      </c>
      <c r="S31" s="26">
        <f>IF(OR(H31&gt;G31,H31&gt;H11),"Er","")</f>
      </c>
      <c r="T31" s="26">
        <f>IF(I31&gt;I11,"Er","")</f>
      </c>
      <c r="U31" s="26">
        <f>IF(OR(J31&gt;I31,J31&gt;J11),"Er","")</f>
      </c>
      <c r="V31" s="26">
        <f>IF(OR(K31&gt;C31,K31&gt;K11,K31&lt;L31),"Er","")</f>
      </c>
      <c r="W31" s="26">
        <f>IF(OR(L31&gt;K31,L31&gt;D31,L31&gt;L11),"Er","")</f>
      </c>
    </row>
    <row r="32" spans="2:23" ht="15.75">
      <c r="B32" s="244" t="s">
        <v>141</v>
      </c>
      <c r="C32" s="147">
        <f t="shared" si="13"/>
        <v>0</v>
      </c>
      <c r="D32" s="147">
        <f t="shared" si="13"/>
        <v>0</v>
      </c>
      <c r="E32" s="167"/>
      <c r="F32" s="167"/>
      <c r="G32" s="167"/>
      <c r="H32" s="167"/>
      <c r="I32" s="231"/>
      <c r="J32" s="231"/>
      <c r="K32" s="167"/>
      <c r="L32" s="168"/>
      <c r="M32" s="243"/>
      <c r="N32" s="26">
        <f t="shared" si="14"/>
      </c>
      <c r="O32" s="26">
        <f t="shared" si="15"/>
      </c>
      <c r="P32" s="26">
        <f>IF(E32&gt;E11,"Er","")</f>
      </c>
      <c r="Q32" s="26">
        <f>IF(OR(F32&gt;F11,F32&gt;E32),"Er","")</f>
      </c>
      <c r="R32" s="26">
        <f>IF(G32&gt;G11,"Er","")</f>
      </c>
      <c r="S32" s="26">
        <f>IF(OR(H32&gt;G32,H32&gt;H11),"Er","")</f>
      </c>
      <c r="T32" s="26">
        <f>IF(I32&gt;I11,"Er","")</f>
      </c>
      <c r="U32" s="26">
        <f>IF(OR(J32&gt;I32,J32&gt;J11),"Er","")</f>
      </c>
      <c r="V32" s="26">
        <f>IF(OR(K32&gt;C32,K32&gt;K11,K32&lt;L32),"Er","")</f>
      </c>
      <c r="W32" s="26">
        <f>IF(OR(L32&gt;K32,L32&gt;D32,L32&gt;L11),"Er","")</f>
      </c>
    </row>
    <row r="33" spans="2:23" ht="15.75">
      <c r="B33" s="244" t="s">
        <v>142</v>
      </c>
      <c r="C33" s="147">
        <f t="shared" si="13"/>
        <v>0</v>
      </c>
      <c r="D33" s="147">
        <f t="shared" si="13"/>
        <v>0</v>
      </c>
      <c r="E33" s="167"/>
      <c r="F33" s="167"/>
      <c r="G33" s="167"/>
      <c r="H33" s="167"/>
      <c r="I33" s="231"/>
      <c r="J33" s="231"/>
      <c r="K33" s="167"/>
      <c r="L33" s="168"/>
      <c r="M33" s="243"/>
      <c r="N33" s="26">
        <f t="shared" si="14"/>
      </c>
      <c r="O33" s="26">
        <f t="shared" si="15"/>
      </c>
      <c r="P33" s="26">
        <f>IF(E33&gt;E11,"Er","")</f>
      </c>
      <c r="Q33" s="26">
        <f>IF(OR(F33&gt;F11,F33&gt;E33),"Er","")</f>
      </c>
      <c r="R33" s="26">
        <f>IF(G33&gt;G11,"Er","")</f>
      </c>
      <c r="S33" s="26">
        <f>IF(OR(H33&gt;G33,H33&gt;H11),"Er","")</f>
      </c>
      <c r="T33" s="26">
        <f>IF(I33&gt;I11,"Er","")</f>
      </c>
      <c r="U33" s="26">
        <f>IF(OR(J33&gt;I33,J33&gt;J11),"Er","")</f>
      </c>
      <c r="V33" s="26">
        <f>IF(OR(K33&gt;C33,K33&gt;K11,K33&lt;L33),"Er","")</f>
      </c>
      <c r="W33" s="26">
        <f>IF(OR(L33&gt;K33,L33&gt;D33,L33&gt;L11),"Er","")</f>
      </c>
    </row>
    <row r="34" spans="2:23" ht="15.75">
      <c r="B34" s="244" t="s">
        <v>143</v>
      </c>
      <c r="C34" s="147">
        <f t="shared" si="13"/>
        <v>0</v>
      </c>
      <c r="D34" s="147">
        <f t="shared" si="13"/>
        <v>0</v>
      </c>
      <c r="E34" s="167"/>
      <c r="F34" s="167"/>
      <c r="G34" s="167"/>
      <c r="H34" s="167"/>
      <c r="I34" s="231"/>
      <c r="J34" s="231"/>
      <c r="K34" s="167"/>
      <c r="L34" s="168"/>
      <c r="M34" s="243"/>
      <c r="N34" s="26">
        <f t="shared" si="14"/>
      </c>
      <c r="O34" s="26">
        <f t="shared" si="15"/>
      </c>
      <c r="P34" s="26">
        <f>IF(E34&gt;E11,"Er","")</f>
      </c>
      <c r="Q34" s="26">
        <f>IF(OR(F34&gt;F11,F34&gt;E34),"Er","")</f>
      </c>
      <c r="R34" s="26">
        <f>IF(G34&gt;G11,"Er","")</f>
      </c>
      <c r="S34" s="26">
        <f>IF(OR(H34&gt;G34,H34&gt;H11),"Er","")</f>
      </c>
      <c r="T34" s="26">
        <f>IF(I34&gt;I11,"Er","")</f>
      </c>
      <c r="U34" s="26">
        <f>IF(OR(J34&gt;I34,J34&gt;J11),"Er","")</f>
      </c>
      <c r="V34" s="26">
        <f>IF(OR(K34&gt;C34,K34&gt;K11,K34&lt;L34),"Er","")</f>
      </c>
      <c r="W34" s="26">
        <f>IF(OR(L34&gt;K34,L34&gt;D34,L34&gt;L11),"Er","")</f>
      </c>
    </row>
    <row r="35" spans="2:23" ht="15.75">
      <c r="B35" s="236" t="s">
        <v>227</v>
      </c>
      <c r="C35" s="147">
        <f t="shared" si="13"/>
        <v>10</v>
      </c>
      <c r="D35" s="147">
        <f t="shared" si="13"/>
        <v>8</v>
      </c>
      <c r="E35" s="167">
        <v>10</v>
      </c>
      <c r="F35" s="167">
        <v>8</v>
      </c>
      <c r="G35" s="167"/>
      <c r="H35" s="167"/>
      <c r="I35" s="231"/>
      <c r="J35" s="231"/>
      <c r="K35" s="167"/>
      <c r="L35" s="168"/>
      <c r="M35" s="243"/>
      <c r="N35" s="26">
        <f t="shared" si="14"/>
      </c>
      <c r="O35" s="26">
        <f t="shared" si="15"/>
      </c>
      <c r="P35" s="26">
        <f>IF(E35&gt;E11,"Er","")</f>
      </c>
      <c r="Q35" s="26">
        <f>IF(OR(F35&gt;F11,F35&gt;E35),"Er","")</f>
      </c>
      <c r="R35" s="26">
        <f>IF(G35&gt;G11,"Er","")</f>
      </c>
      <c r="S35" s="26">
        <f>IF(OR(H35&gt;G35,H35&gt;H11),"Er","")</f>
      </c>
      <c r="T35" s="26">
        <f>IF(I35&gt;I11,"Er","")</f>
      </c>
      <c r="U35" s="26">
        <f>IF(OR(J35&gt;I35,J35&gt;J11),"Er","")</f>
      </c>
      <c r="V35" s="26">
        <f>IF(OR(K35&gt;C35,K35&gt;K11,K35&lt;L35),"Er","")</f>
      </c>
      <c r="W35" s="26">
        <f>IF(OR(L35&gt;K35,L35&gt;D35,L35&gt;L11),"Er","")</f>
      </c>
    </row>
    <row r="36" spans="2:23" ht="15.75">
      <c r="B36" s="236" t="s">
        <v>228</v>
      </c>
      <c r="C36" s="147">
        <f t="shared" si="13"/>
        <v>5</v>
      </c>
      <c r="D36" s="147">
        <f t="shared" si="13"/>
        <v>4</v>
      </c>
      <c r="E36" s="167">
        <v>5</v>
      </c>
      <c r="F36" s="167">
        <v>4</v>
      </c>
      <c r="G36" s="167"/>
      <c r="H36" s="167"/>
      <c r="I36" s="231"/>
      <c r="J36" s="231"/>
      <c r="K36" s="167">
        <v>1</v>
      </c>
      <c r="L36" s="168">
        <v>1</v>
      </c>
      <c r="M36" s="243"/>
      <c r="N36" s="26">
        <f t="shared" si="14"/>
      </c>
      <c r="O36" s="26">
        <f t="shared" si="15"/>
      </c>
      <c r="P36" s="26">
        <f>IF(E36&gt;E11,"Er","")</f>
      </c>
      <c r="Q36" s="26">
        <f>IF(OR(F36&gt;F11,F36&gt;E36),"Er","")</f>
      </c>
      <c r="R36" s="26">
        <f>IF(G36&gt;G11,"Er","")</f>
      </c>
      <c r="S36" s="26">
        <f>IF(OR(H36&gt;G36,H36&gt;H11),"Er","")</f>
      </c>
      <c r="T36" s="26">
        <f>IF(I36&gt;I11,"Er","")</f>
      </c>
      <c r="U36" s="26">
        <f>IF(OR(J36&gt;I36,J36&gt;J11),"Er","")</f>
      </c>
      <c r="V36" s="26">
        <f>IF(OR(K36&gt;C36,K36&gt;K11,K36&lt;L36),"Er","")</f>
      </c>
      <c r="W36" s="26">
        <f>IF(OR(L36&gt;K36,L36&gt;D36,L36&gt;L11),"Er","")</f>
      </c>
    </row>
    <row r="37" spans="2:23" ht="15.75">
      <c r="B37" s="236" t="s">
        <v>229</v>
      </c>
      <c r="C37" s="147">
        <f t="shared" si="13"/>
        <v>4</v>
      </c>
      <c r="D37" s="147">
        <f t="shared" si="13"/>
        <v>1</v>
      </c>
      <c r="E37" s="167">
        <v>4</v>
      </c>
      <c r="F37" s="167">
        <v>1</v>
      </c>
      <c r="G37" s="167"/>
      <c r="H37" s="167"/>
      <c r="I37" s="231"/>
      <c r="J37" s="231"/>
      <c r="K37" s="167">
        <v>1</v>
      </c>
      <c r="L37" s="168"/>
      <c r="M37" s="243"/>
      <c r="N37" s="26">
        <f t="shared" si="14"/>
      </c>
      <c r="O37" s="26">
        <f t="shared" si="15"/>
      </c>
      <c r="P37" s="26">
        <f>IF(E37&gt;E11,"Er","")</f>
      </c>
      <c r="Q37" s="26">
        <f>IF(OR(F37&gt;F11,F37&gt;E37),"Er","")</f>
      </c>
      <c r="R37" s="26">
        <f>IF(G37&gt;G11,"Er","")</f>
      </c>
      <c r="S37" s="26">
        <f>IF(OR(H37&gt;G37,H37&gt;H11),"Er","")</f>
      </c>
      <c r="T37" s="26">
        <f>IF(I37&gt;I11,"Er","")</f>
      </c>
      <c r="U37" s="26">
        <f>IF(OR(J37&gt;I37,J37&gt;J11),"Er","")</f>
      </c>
      <c r="V37" s="26">
        <f>IF(OR(K37&gt;C37,K37&gt;K11,K37&lt;L37),"Er","")</f>
      </c>
      <c r="W37" s="26">
        <f>IF(OR(L37&gt;K37,L37&gt;D37,L37&gt;L11),"Er","")</f>
      </c>
    </row>
    <row r="38" spans="2:23" ht="15.75">
      <c r="B38" s="236" t="s">
        <v>230</v>
      </c>
      <c r="C38" s="147">
        <f t="shared" si="13"/>
        <v>14</v>
      </c>
      <c r="D38" s="147">
        <f t="shared" si="13"/>
        <v>4</v>
      </c>
      <c r="E38" s="167">
        <v>14</v>
      </c>
      <c r="F38" s="167">
        <v>4</v>
      </c>
      <c r="G38" s="167"/>
      <c r="H38" s="167"/>
      <c r="I38" s="231"/>
      <c r="J38" s="231"/>
      <c r="K38" s="167">
        <v>1</v>
      </c>
      <c r="L38" s="168">
        <v>1</v>
      </c>
      <c r="M38" s="243"/>
      <c r="N38" s="26">
        <f t="shared" si="14"/>
      </c>
      <c r="O38" s="26">
        <f t="shared" si="15"/>
      </c>
      <c r="P38" s="26">
        <f>IF(E38&gt;E11,"Er","")</f>
      </c>
      <c r="Q38" s="26">
        <f>IF(OR(F38&gt;F11,F38&gt;E38),"Er","")</f>
      </c>
      <c r="R38" s="26">
        <f>IF(G38&gt;G11,"Er","")</f>
      </c>
      <c r="S38" s="26">
        <f>IF(OR(H38&gt;G38,H38&gt;H11),"Er","")</f>
      </c>
      <c r="T38" s="26">
        <f>IF(I38&gt;I11,"Er","")</f>
      </c>
      <c r="U38" s="26">
        <f>IF(OR(J38&gt;I38,J38&gt;J11),"Er","")</f>
      </c>
      <c r="V38" s="26">
        <f>IF(OR(K38&gt;C38,K38&gt;K11,K38&lt;L38),"Er","")</f>
      </c>
      <c r="W38" s="26">
        <f>IF(OR(L38&gt;K38,L38&gt;D38,L38&gt;L11),"Er","")</f>
      </c>
    </row>
    <row r="39" spans="2:23" ht="15.75">
      <c r="B39" s="236" t="s">
        <v>231</v>
      </c>
      <c r="C39" s="147">
        <f t="shared" si="13"/>
        <v>7</v>
      </c>
      <c r="D39" s="147">
        <f t="shared" si="13"/>
        <v>0</v>
      </c>
      <c r="E39" s="167">
        <v>7</v>
      </c>
      <c r="F39" s="167"/>
      <c r="G39" s="167"/>
      <c r="H39" s="167"/>
      <c r="I39" s="231"/>
      <c r="J39" s="231"/>
      <c r="K39" s="167">
        <v>1</v>
      </c>
      <c r="L39" s="168"/>
      <c r="M39" s="243"/>
      <c r="N39" s="229">
        <f t="shared" si="14"/>
      </c>
      <c r="O39" s="229">
        <f t="shared" si="15"/>
      </c>
      <c r="P39" s="229">
        <f>IF(E39&gt;E11,"Er","")</f>
      </c>
      <c r="Q39" s="229">
        <f>IF(OR(F39&gt;F11,F39&gt;E39),"Er","")</f>
      </c>
      <c r="R39" s="229">
        <f>IF(G39&gt;G11,"Er","")</f>
      </c>
      <c r="S39" s="229">
        <f>IF(OR(H39&gt;G39,H39&gt;H11),"Er","")</f>
      </c>
      <c r="T39" s="229">
        <f>IF(I39&gt;I11,"Er","")</f>
      </c>
      <c r="U39" s="229">
        <f>IF(OR(J39&gt;I39,J39&gt;J11),"Er","")</f>
      </c>
      <c r="V39" s="229">
        <f>IF(OR(K39&gt;C39,K39&gt;K11,K39&lt;L39),"Er","")</f>
      </c>
      <c r="W39" s="229">
        <f>IF(OR(L39&gt;K39,L39&gt;D39,L39&gt;L11),"Er","")</f>
      </c>
    </row>
    <row r="40" spans="2:23" ht="15.75">
      <c r="B40" s="236" t="s">
        <v>232</v>
      </c>
      <c r="C40" s="147">
        <f t="shared" si="13"/>
        <v>8</v>
      </c>
      <c r="D40" s="147">
        <f t="shared" si="13"/>
        <v>5</v>
      </c>
      <c r="E40" s="167">
        <v>8</v>
      </c>
      <c r="F40" s="167">
        <v>5</v>
      </c>
      <c r="G40" s="167"/>
      <c r="H40" s="167"/>
      <c r="I40" s="231"/>
      <c r="J40" s="231"/>
      <c r="K40" s="167">
        <v>1</v>
      </c>
      <c r="L40" s="168"/>
      <c r="M40" s="243"/>
      <c r="N40" s="229">
        <f t="shared" si="14"/>
      </c>
      <c r="O40" s="229">
        <f t="shared" si="15"/>
      </c>
      <c r="P40" s="229">
        <f>IF(E40&gt;E11,"Er","")</f>
      </c>
      <c r="Q40" s="229">
        <f>IF(OR(F40&gt;F11,F40&gt;E40),"Er","")</f>
      </c>
      <c r="R40" s="229">
        <f>IF(G40&gt;G11,"Er","")</f>
      </c>
      <c r="S40" s="229">
        <f>IF(OR(H40&gt;G40,H40&gt;H11),"Er","")</f>
      </c>
      <c r="T40" s="229">
        <f>IF(I40&gt;I11,"Er","")</f>
      </c>
      <c r="U40" s="229">
        <f>IF(OR(J40&gt;I40,J40&gt;J11),"Er","")</f>
      </c>
      <c r="V40" s="229">
        <f>IF(OR(K40&gt;C40,K40&gt;K11,K40&lt;L40),"Er","")</f>
      </c>
      <c r="W40" s="229">
        <f>IF(OR(L40&gt;K40,L40&gt;D40,L40&gt;L11),"Er","")</f>
      </c>
    </row>
    <row r="41" spans="2:23" ht="15.75">
      <c r="B41" s="236" t="s">
        <v>233</v>
      </c>
      <c r="C41" s="147">
        <f t="shared" si="13"/>
        <v>4</v>
      </c>
      <c r="D41" s="147">
        <f t="shared" si="13"/>
        <v>4</v>
      </c>
      <c r="E41" s="167">
        <v>4</v>
      </c>
      <c r="F41" s="167">
        <v>4</v>
      </c>
      <c r="G41" s="167"/>
      <c r="H41" s="167"/>
      <c r="I41" s="231"/>
      <c r="J41" s="231"/>
      <c r="K41" s="167">
        <v>1</v>
      </c>
      <c r="L41" s="168">
        <v>1</v>
      </c>
      <c r="M41" s="243"/>
      <c r="N41" s="229">
        <f t="shared" si="14"/>
      </c>
      <c r="O41" s="229">
        <f t="shared" si="15"/>
      </c>
      <c r="P41" s="229">
        <f>IF(E41&gt;E11,"Er","")</f>
      </c>
      <c r="Q41" s="229">
        <f>IF(OR(F41&gt;F11,F41&gt;E41),"Er","")</f>
      </c>
      <c r="R41" s="229">
        <f>IF(G41&gt;G11,"Er","")</f>
      </c>
      <c r="S41" s="229">
        <f>IF(OR(H41&gt;G41,H41&gt;H11),"Er","")</f>
      </c>
      <c r="T41" s="229">
        <f>IF(I41&gt;I11,"Er","")</f>
      </c>
      <c r="U41" s="229">
        <f>IF(OR(J41&gt;I41,J41&gt;J11),"Er","")</f>
      </c>
      <c r="V41" s="229">
        <f>IF(OR(K41&gt;C41,K41&gt;K11,K41&lt;L41),"Er","")</f>
      </c>
      <c r="W41" s="229">
        <f>IF(OR(L41&gt;K41,L41&gt;D41,L41&gt;L11),"Er","")</f>
      </c>
    </row>
    <row r="42" spans="2:23" ht="15.75">
      <c r="B42" s="236" t="s">
        <v>234</v>
      </c>
      <c r="C42" s="147">
        <f t="shared" si="13"/>
        <v>2</v>
      </c>
      <c r="D42" s="147">
        <f t="shared" si="13"/>
        <v>1</v>
      </c>
      <c r="E42" s="167">
        <v>2</v>
      </c>
      <c r="F42" s="167">
        <v>1</v>
      </c>
      <c r="G42" s="167"/>
      <c r="H42" s="167"/>
      <c r="I42" s="231"/>
      <c r="J42" s="231"/>
      <c r="K42" s="167"/>
      <c r="L42" s="168"/>
      <c r="M42" s="243"/>
      <c r="N42" s="229">
        <f t="shared" si="14"/>
      </c>
      <c r="O42" s="229">
        <f t="shared" si="15"/>
      </c>
      <c r="P42" s="229">
        <f>IF(E42&gt;E11,"Er","")</f>
      </c>
      <c r="Q42" s="229">
        <f>IF(OR(F42&gt;F11,F42&gt;E42),"Er","")</f>
      </c>
      <c r="R42" s="229">
        <f>IF(G42&gt;G11,"Er","")</f>
      </c>
      <c r="S42" s="229">
        <f>IF(OR(H42&gt;G42,H42&gt;H11),"Er","")</f>
      </c>
      <c r="T42" s="229">
        <f>IF(I42&gt;I11,"Er","")</f>
      </c>
      <c r="U42" s="229">
        <f>IF(OR(J42&gt;I42,J42&gt;J11),"Er","")</f>
      </c>
      <c r="V42" s="229">
        <f>IF(OR(K42&gt;C42,K42&gt;K11,K42&lt;L42),"Er","")</f>
      </c>
      <c r="W42" s="229">
        <f>IF(OR(L42&gt;K42,L42&gt;D42,L42&gt;L11),"Er","")</f>
      </c>
    </row>
    <row r="43" spans="2:23" ht="15.75">
      <c r="B43" s="236" t="s">
        <v>235</v>
      </c>
      <c r="C43" s="147">
        <f t="shared" si="13"/>
        <v>1</v>
      </c>
      <c r="D43" s="147">
        <f t="shared" si="13"/>
        <v>0</v>
      </c>
      <c r="E43" s="167">
        <v>1</v>
      </c>
      <c r="F43" s="167"/>
      <c r="G43" s="167"/>
      <c r="H43" s="167"/>
      <c r="I43" s="231"/>
      <c r="J43" s="231"/>
      <c r="K43" s="167"/>
      <c r="L43" s="168"/>
      <c r="M43" s="243"/>
      <c r="N43" s="229">
        <f t="shared" si="14"/>
      </c>
      <c r="O43" s="229">
        <f t="shared" si="15"/>
      </c>
      <c r="P43" s="229">
        <f>IF(E43&gt;E11,"Er","")</f>
      </c>
      <c r="Q43" s="229">
        <f>IF(OR(F43&gt;F11,F43&gt;E43),"Er","")</f>
      </c>
      <c r="R43" s="229">
        <f>IF(G43&gt;G11,"Er","")</f>
      </c>
      <c r="S43" s="229">
        <f>IF(OR(H43&gt;G43,H43&gt;H11),"Er","")</f>
      </c>
      <c r="T43" s="229">
        <f>IF(I43&gt;I11,"Er","")</f>
      </c>
      <c r="U43" s="229">
        <f>IF(OR(J43&gt;I43,J43&gt;J11),"Er","")</f>
      </c>
      <c r="V43" s="229">
        <f>IF(OR(K43&gt;C43,K43&gt;K11,K43&lt;L43),"Er","")</f>
      </c>
      <c r="W43" s="229">
        <f>IF(OR(L43&gt;K43,L43&gt;D43,L43&gt;L11),"Er","")</f>
      </c>
    </row>
    <row r="44" spans="2:23" ht="15.75">
      <c r="B44" s="236" t="s">
        <v>236</v>
      </c>
      <c r="C44" s="147">
        <f t="shared" si="13"/>
        <v>0</v>
      </c>
      <c r="D44" s="147">
        <f t="shared" si="13"/>
        <v>0</v>
      </c>
      <c r="E44" s="167"/>
      <c r="F44" s="167"/>
      <c r="G44" s="167"/>
      <c r="H44" s="167"/>
      <c r="I44" s="231"/>
      <c r="J44" s="231"/>
      <c r="K44" s="167"/>
      <c r="L44" s="168"/>
      <c r="M44" s="243"/>
      <c r="N44" s="229">
        <f t="shared" si="14"/>
      </c>
      <c r="O44" s="229">
        <f t="shared" si="15"/>
      </c>
      <c r="P44" s="229">
        <f>IF(E44&gt;E11,"Er","")</f>
      </c>
      <c r="Q44" s="229">
        <f>IF(OR(F44&gt;F11,F44&gt;E44),"Er","")</f>
      </c>
      <c r="R44" s="229">
        <f>IF(G44&gt;G11,"Er","")</f>
      </c>
      <c r="S44" s="229">
        <f>IF(OR(H44&gt;G44,H44&gt;H11),"Er","")</f>
      </c>
      <c r="T44" s="229">
        <f>IF(I44&gt;I11,"Er","")</f>
      </c>
      <c r="U44" s="229">
        <f>IF(OR(J44&gt;I44,J44&gt;J11),"Er","")</f>
      </c>
      <c r="V44" s="229">
        <f>IF(OR(K44&gt;C44,K44&gt;K11,K44&lt;L44),"Er","")</f>
      </c>
      <c r="W44" s="229">
        <f>IF(OR(L44&gt;K44,L44&gt;D44,L44&gt;L11),"Er","")</f>
      </c>
    </row>
    <row r="45" spans="2:23" ht="15.75">
      <c r="B45" s="236" t="s">
        <v>237</v>
      </c>
      <c r="C45" s="147">
        <f t="shared" si="13"/>
        <v>0</v>
      </c>
      <c r="D45" s="147">
        <f t="shared" si="13"/>
        <v>0</v>
      </c>
      <c r="E45" s="167"/>
      <c r="F45" s="167"/>
      <c r="G45" s="167"/>
      <c r="H45" s="167"/>
      <c r="I45" s="231"/>
      <c r="J45" s="231"/>
      <c r="K45" s="167"/>
      <c r="L45" s="168"/>
      <c r="M45" s="243"/>
      <c r="N45" s="229">
        <f t="shared" si="14"/>
      </c>
      <c r="O45" s="229">
        <f t="shared" si="15"/>
      </c>
      <c r="P45" s="229">
        <f>IF(E45&gt;E11,"Er","")</f>
      </c>
      <c r="Q45" s="229">
        <f>IF(OR(F45&gt;F11,F45&gt;E45),"Er","")</f>
      </c>
      <c r="R45" s="229">
        <f>IF(G45&gt;G11,"Er","")</f>
      </c>
      <c r="S45" s="229">
        <f>IF(OR(H45&gt;G45,H45&gt;H11),"Er","")</f>
      </c>
      <c r="T45" s="229">
        <f>IF(I45&gt;I11,"Er","")</f>
      </c>
      <c r="U45" s="229">
        <f>IF(OR(J45&gt;I45,J45&gt;J11),"Er","")</f>
      </c>
      <c r="V45" s="229">
        <f>IF(OR(K45&gt;C45,K45&gt;K11,K45&lt;L45),"Er","")</f>
      </c>
      <c r="W45" s="229">
        <f>IF(OR(L45&gt;K45,L45&gt;D45,L45&gt;L11),"Er","")</f>
      </c>
    </row>
    <row r="46" spans="2:23" ht="15.75">
      <c r="B46" s="236" t="s">
        <v>238</v>
      </c>
      <c r="C46" s="147">
        <f t="shared" si="13"/>
        <v>0</v>
      </c>
      <c r="D46" s="147">
        <f t="shared" si="13"/>
        <v>0</v>
      </c>
      <c r="E46" s="167"/>
      <c r="F46" s="167"/>
      <c r="G46" s="167"/>
      <c r="H46" s="167"/>
      <c r="I46" s="231"/>
      <c r="J46" s="231"/>
      <c r="K46" s="167"/>
      <c r="L46" s="168"/>
      <c r="M46" s="243"/>
      <c r="N46" s="229">
        <f t="shared" si="14"/>
      </c>
      <c r="O46" s="229">
        <f t="shared" si="15"/>
      </c>
      <c r="P46" s="229">
        <f>IF(E46&gt;E11,"Er","")</f>
      </c>
      <c r="Q46" s="229">
        <f>IF(OR(F46&gt;F11,F46&gt;E46),"Er","")</f>
      </c>
      <c r="R46" s="229">
        <f>IF(G46&gt;G11,"Er","")</f>
      </c>
      <c r="S46" s="229">
        <f>IF(OR(H46&gt;G46,H46&gt;H11),"Er","")</f>
      </c>
      <c r="T46" s="229">
        <f>IF(I46&gt;I11,"Er","")</f>
      </c>
      <c r="U46" s="229">
        <f>IF(OR(J46&gt;I46,J46&gt;J11),"Er","")</f>
      </c>
      <c r="V46" s="229">
        <f>IF(OR(K46&gt;C46,K46&gt;K11,K46&lt;L46),"Er","")</f>
      </c>
      <c r="W46" s="229">
        <f>IF(OR(L46&gt;K46,L46&gt;D46,L46&gt;L11),"Er","")</f>
      </c>
    </row>
    <row r="47" spans="2:23" ht="15.75">
      <c r="B47" s="244" t="s">
        <v>239</v>
      </c>
      <c r="C47" s="148">
        <f t="shared" si="13"/>
        <v>0</v>
      </c>
      <c r="D47" s="148">
        <f t="shared" si="13"/>
        <v>0</v>
      </c>
      <c r="E47" s="167"/>
      <c r="F47" s="167"/>
      <c r="G47" s="167"/>
      <c r="H47" s="167"/>
      <c r="I47" s="231"/>
      <c r="J47" s="231"/>
      <c r="K47" s="167"/>
      <c r="L47" s="168"/>
      <c r="M47" s="243"/>
      <c r="N47" s="229">
        <f t="shared" si="14"/>
      </c>
      <c r="O47" s="229">
        <f t="shared" si="15"/>
      </c>
      <c r="P47" s="229">
        <f>IF(E47&gt;E11,"Er","")</f>
      </c>
      <c r="Q47" s="229">
        <f>IF(OR(F47&gt;F11,F47&gt;E47),"Er","")</f>
      </c>
      <c r="R47" s="229">
        <f>IF(G47&gt;G11,"Er","")</f>
      </c>
      <c r="S47" s="229">
        <f>IF(OR(H47&gt;G47,H47&gt;H11),"Er","")</f>
      </c>
      <c r="T47" s="229">
        <f>IF(I47&gt;I11,"Er","")</f>
      </c>
      <c r="U47" s="229">
        <f>IF(OR(J47&gt;I47,J47&gt;J11),"Er","")</f>
      </c>
      <c r="V47" s="229">
        <f>IF(OR(K47&gt;C47,K47&gt;K11,K47&lt;L47),"Er","")</f>
      </c>
      <c r="W47" s="229">
        <f>IF(OR(L47&gt;K47,L47&gt;D47,L47&gt;L11),"Er","")</f>
      </c>
    </row>
    <row r="48" spans="2:23" ht="15.75">
      <c r="B48" s="234" t="s">
        <v>240</v>
      </c>
      <c r="C48" s="151">
        <f>SUM(E48,G48,I48)</f>
        <v>0</v>
      </c>
      <c r="D48" s="151">
        <f>SUM(F48,H48,J48)</f>
        <v>0</v>
      </c>
      <c r="E48" s="167"/>
      <c r="F48" s="167"/>
      <c r="G48" s="167"/>
      <c r="H48" s="167"/>
      <c r="I48" s="231"/>
      <c r="J48" s="231"/>
      <c r="K48" s="167"/>
      <c r="L48" s="168"/>
      <c r="M48" s="2"/>
      <c r="N48" s="26">
        <f>IF(OR(C48&lt;D48,C48&lt;K48,C48&gt;C11),"Er","")</f>
      </c>
      <c r="O48" s="26">
        <f>IF(OR(D48&gt;C48,D48&gt;D11),"Er","")</f>
      </c>
      <c r="P48" s="26">
        <f>IF(E48&gt;E11,"Er","")</f>
      </c>
      <c r="Q48" s="26">
        <f>IF(F48&gt;E48,"Er","")</f>
      </c>
      <c r="R48" s="26">
        <f>IF(G48&gt;G11,"Er","")</f>
      </c>
      <c r="S48" s="26">
        <f>IF(H48&gt;G48,"Er","")</f>
      </c>
      <c r="T48" s="26">
        <f>IF(I48&gt;I11,"Er","")</f>
      </c>
      <c r="U48" s="26">
        <f>IF(J48&gt;I48,"Er","")</f>
      </c>
      <c r="V48" s="26">
        <f>IF(OR(K48&gt;C48,K48&lt;L48),"Er","")</f>
      </c>
      <c r="W48" s="26">
        <f>IF(OR(L48&gt;K48,L48&gt;D48),"Er","")</f>
      </c>
    </row>
    <row r="49" spans="2:23" ht="15.75">
      <c r="B49" s="121" t="s">
        <v>208</v>
      </c>
      <c r="C49" s="151">
        <f>SUM(C50:C52)</f>
        <v>0</v>
      </c>
      <c r="D49" s="151">
        <f>SUM(D50:D52)</f>
        <v>0</v>
      </c>
      <c r="E49" s="151">
        <f aca="true" t="shared" si="16" ref="E49:J49">SUM(E50:E52)</f>
        <v>0</v>
      </c>
      <c r="F49" s="151">
        <f t="shared" si="16"/>
        <v>0</v>
      </c>
      <c r="G49" s="151">
        <f t="shared" si="16"/>
        <v>0</v>
      </c>
      <c r="H49" s="151">
        <f t="shared" si="16"/>
        <v>0</v>
      </c>
      <c r="I49" s="228">
        <f t="shared" si="16"/>
        <v>0</v>
      </c>
      <c r="J49" s="228">
        <f t="shared" si="16"/>
        <v>0</v>
      </c>
      <c r="K49" s="151">
        <f>SUM(K50:K52)</f>
        <v>0</v>
      </c>
      <c r="L49" s="152">
        <f>SUM(L50:L52)</f>
        <v>0</v>
      </c>
      <c r="N49" s="229">
        <f>IF(OR(C49&lt;D49,C49&lt;K49,C49&lt;&gt;C54),"Er","")</f>
      </c>
      <c r="O49" s="229">
        <f>IF(OR(D49&gt;C49,D49&lt;L49,D49&lt;&gt;D54),"Er","")</f>
      </c>
      <c r="P49" s="26">
        <f>IF(OR(E49&lt;&gt;E54),"Er","")</f>
      </c>
      <c r="Q49" s="26">
        <f>IF(OR(F49&lt;&gt;F54,F49&gt;E49),"Er","")</f>
      </c>
      <c r="R49" s="26">
        <f>IF(OR(G49&lt;&gt;G54),"Er","")</f>
      </c>
      <c r="S49" s="26">
        <f>IF(OR(H49&lt;&gt;H54,H49&gt;G49),"Er","")</f>
      </c>
      <c r="T49" s="26">
        <f>IF(OR(I49&lt;&gt;I54),"Er","")</f>
      </c>
      <c r="U49" s="26">
        <f>IF(OR(J49&lt;&gt;J54,J49&gt;I49),"Er","")</f>
      </c>
      <c r="V49" s="26">
        <f>IF(OR(K49&lt;&gt;K54,K49&lt;L49,K49&gt;C49),"Er","")</f>
      </c>
      <c r="W49" s="26">
        <f>IF(OR(L49&lt;&gt;L54,L49&gt;K49,L49&gt;D49),"Er","")</f>
      </c>
    </row>
    <row r="50" spans="2:23" ht="15.75">
      <c r="B50" s="235" t="s">
        <v>209</v>
      </c>
      <c r="C50" s="146">
        <f aca="true" t="shared" si="17" ref="C50:D53">SUM(E50,G50,I50)</f>
        <v>0</v>
      </c>
      <c r="D50" s="146">
        <f t="shared" si="17"/>
        <v>0</v>
      </c>
      <c r="E50" s="167"/>
      <c r="F50" s="167"/>
      <c r="G50" s="167"/>
      <c r="H50" s="167"/>
      <c r="I50" s="231"/>
      <c r="J50" s="231"/>
      <c r="K50" s="167"/>
      <c r="L50" s="168"/>
      <c r="N50" s="229">
        <f>IF(C50&lt;D50,"Er","")</f>
      </c>
      <c r="O50" s="229">
        <f>IF(OR(D50&gt;C50,D50&lt;L50),"Er","")</f>
      </c>
      <c r="P50" s="26"/>
      <c r="Q50" s="26">
        <f>IF(F50&gt;E50,"Er","")</f>
      </c>
      <c r="R50" s="26"/>
      <c r="S50" s="26">
        <f>IF(H50&gt;G50,"Er","")</f>
      </c>
      <c r="T50" s="26"/>
      <c r="U50" s="26">
        <f>IF(J50&gt;I50,"Er","")</f>
      </c>
      <c r="V50" s="229">
        <f>IF(OR(K50&lt;L50,K50&gt;C50),"Er","")</f>
      </c>
      <c r="W50" s="26">
        <f>IF(OR(L50&gt;D50,L50&gt;K50),"Er","")</f>
      </c>
    </row>
    <row r="51" spans="2:23" ht="15.75">
      <c r="B51" s="236" t="s">
        <v>210</v>
      </c>
      <c r="C51" s="147">
        <f t="shared" si="17"/>
        <v>0</v>
      </c>
      <c r="D51" s="147">
        <f t="shared" si="17"/>
        <v>0</v>
      </c>
      <c r="E51" s="167"/>
      <c r="F51" s="167"/>
      <c r="G51" s="167"/>
      <c r="H51" s="167"/>
      <c r="I51" s="231"/>
      <c r="J51" s="231"/>
      <c r="K51" s="167"/>
      <c r="L51" s="168"/>
      <c r="N51" s="229">
        <f>IF(C51&lt;D51,"Er","")</f>
      </c>
      <c r="O51" s="229">
        <f>IF(OR(D51&gt;C51,D51&lt;L51),"Er","")</f>
      </c>
      <c r="P51" s="26"/>
      <c r="Q51" s="26">
        <f>IF(F51&gt;E51,"Er","")</f>
      </c>
      <c r="R51" s="26"/>
      <c r="S51" s="26">
        <f>IF(H51&gt;G51,"Er","")</f>
      </c>
      <c r="T51" s="26"/>
      <c r="U51" s="26">
        <f>IF(J51&gt;I51,"Er","")</f>
      </c>
      <c r="V51" s="229">
        <f>IF(OR(K51&lt;L51,K51&gt;C51),"Er","")</f>
      </c>
      <c r="W51" s="26">
        <f>IF(OR(L51&gt;D51,L51&gt;K51),"Er","")</f>
      </c>
    </row>
    <row r="52" spans="2:23" ht="15.75">
      <c r="B52" s="237" t="s">
        <v>211</v>
      </c>
      <c r="C52" s="238">
        <f t="shared" si="17"/>
        <v>0</v>
      </c>
      <c r="D52" s="238">
        <f t="shared" si="17"/>
        <v>0</v>
      </c>
      <c r="E52" s="167"/>
      <c r="F52" s="167"/>
      <c r="G52" s="167"/>
      <c r="H52" s="167"/>
      <c r="I52" s="231"/>
      <c r="J52" s="231"/>
      <c r="K52" s="167"/>
      <c r="L52" s="168"/>
      <c r="N52" s="229">
        <f>IF(C52&lt;D52,"Er","")</f>
      </c>
      <c r="O52" s="229">
        <f>IF(OR(D52&gt;C52,D52&lt;L52),"Er","")</f>
      </c>
      <c r="P52" s="26"/>
      <c r="Q52" s="26">
        <f>IF(F52&gt;E52,"Er","")</f>
      </c>
      <c r="R52" s="26"/>
      <c r="S52" s="26">
        <f>IF(H52&gt;G52,"Er","")</f>
      </c>
      <c r="T52" s="26"/>
      <c r="U52" s="26">
        <f>IF(J52&gt;I52,"Er","")</f>
      </c>
      <c r="V52" s="229">
        <f>IF(OR(K52&lt;L52,K52&gt;C52),"Er","")</f>
      </c>
      <c r="W52" s="26">
        <f>IF(OR(L52&gt;D52,L52&gt;K52),"Er","")</f>
      </c>
    </row>
    <row r="53" spans="2:23" ht="15.75" customHeight="1">
      <c r="B53" s="240" t="s">
        <v>212</v>
      </c>
      <c r="C53" s="151">
        <f t="shared" si="17"/>
        <v>0</v>
      </c>
      <c r="D53" s="151">
        <f t="shared" si="17"/>
        <v>0</v>
      </c>
      <c r="E53" s="167"/>
      <c r="F53" s="167"/>
      <c r="G53" s="167"/>
      <c r="H53" s="167"/>
      <c r="I53" s="231"/>
      <c r="J53" s="231"/>
      <c r="K53" s="167"/>
      <c r="L53" s="168"/>
      <c r="N53" s="229">
        <f>IF(OR(C53&lt;D53,C53&gt;C49),"Er","")</f>
      </c>
      <c r="O53" s="229">
        <f>IF(OR(D53&gt;C53,D53&gt;D49,D53&lt;L53),"Er","")</f>
      </c>
      <c r="P53" s="229">
        <f>IF(E53&gt;E49,"Er","")</f>
      </c>
      <c r="Q53" s="229">
        <f>IF(OR(F53&gt;F49,F53&gt;E53),"Er","")</f>
      </c>
      <c r="R53" s="229">
        <f>IF(G53&gt;G49,"Er","")</f>
      </c>
      <c r="S53" s="229">
        <f>IF(OR(H53&gt;H49,H53&gt;G53),"Er","")</f>
      </c>
      <c r="T53" s="229">
        <f>IF(I53&gt;I49,"Er","")</f>
      </c>
      <c r="U53" s="229">
        <f>IF(OR(J53&gt;J49,J53&gt;I53),"Er","")</f>
      </c>
      <c r="V53" s="229">
        <f>IF(OR(K53&lt;L53,K53&gt;C53,K53&gt;K49),"Er","")</f>
      </c>
      <c r="W53" s="229">
        <f>IF(OR(L53&gt;D53,L53&gt;K53,L53&gt;L49),"Er","")</f>
      </c>
    </row>
    <row r="54" spans="2:23" ht="15.75">
      <c r="B54" s="121" t="s">
        <v>213</v>
      </c>
      <c r="C54" s="241">
        <f>SUM(C55:C63)</f>
        <v>0</v>
      </c>
      <c r="D54" s="241">
        <f>SUM(D55:D63)</f>
        <v>0</v>
      </c>
      <c r="E54" s="151">
        <f aca="true" t="shared" si="18" ref="E54:J54">E49</f>
        <v>0</v>
      </c>
      <c r="F54" s="151">
        <f t="shared" si="18"/>
        <v>0</v>
      </c>
      <c r="G54" s="151">
        <f t="shared" si="18"/>
        <v>0</v>
      </c>
      <c r="H54" s="151">
        <f t="shared" si="18"/>
        <v>0</v>
      </c>
      <c r="I54" s="151">
        <f t="shared" si="18"/>
        <v>0</v>
      </c>
      <c r="J54" s="151">
        <f t="shared" si="18"/>
        <v>0</v>
      </c>
      <c r="K54" s="151">
        <f>K49</f>
        <v>0</v>
      </c>
      <c r="L54" s="151">
        <f>L49</f>
        <v>0</v>
      </c>
      <c r="M54" s="2"/>
      <c r="N54" s="26">
        <f>IF(OR(C54&lt;D54,C54&lt;K54,C54&lt;&gt;C49),"Er","")</f>
      </c>
      <c r="O54" s="26">
        <f>IF(OR(D54&gt;C54,D54&lt;L54,D54&lt;&gt;D49),"Er","")</f>
      </c>
      <c r="P54" s="26">
        <f aca="true" t="shared" si="19" ref="P54:U54">IF(AND(E54&lt;&gt;SUM(E55:E63),E54&lt;&gt;""),"Er","")</f>
      </c>
      <c r="Q54" s="26">
        <f t="shared" si="19"/>
      </c>
      <c r="R54" s="26">
        <f t="shared" si="19"/>
      </c>
      <c r="S54" s="26">
        <f t="shared" si="19"/>
      </c>
      <c r="T54" s="26">
        <f t="shared" si="19"/>
      </c>
      <c r="U54" s="26">
        <f t="shared" si="19"/>
      </c>
      <c r="V54" s="26">
        <f>IF(OR(K54&lt;L54,K54&gt;C54,AND(K54&lt;&gt;SUM(K55:K63),K54&lt;&gt;"")),"Er","")</f>
      </c>
      <c r="W54" s="26">
        <f>IF(OR(L54&gt;K54,L54&gt;D54,AND(L54&lt;&gt;SUM(L55:L63),L54&lt;&gt;"")),"Er","")</f>
      </c>
    </row>
    <row r="55" spans="2:23" ht="15.75">
      <c r="B55" s="235" t="s">
        <v>214</v>
      </c>
      <c r="C55" s="146">
        <f aca="true" t="shared" si="20" ref="C55:D63">SUM(E55,G55,I55)</f>
        <v>0</v>
      </c>
      <c r="D55" s="146">
        <f t="shared" si="20"/>
        <v>0</v>
      </c>
      <c r="E55" s="167"/>
      <c r="F55" s="167"/>
      <c r="G55" s="167"/>
      <c r="H55" s="167"/>
      <c r="I55" s="231"/>
      <c r="J55" s="231"/>
      <c r="K55" s="167"/>
      <c r="L55" s="168"/>
      <c r="M55" s="2"/>
      <c r="N55" s="26">
        <f aca="true" t="shared" si="21" ref="N55:N63">IF(OR(C55&lt;D55,C55&lt;K55),"Er","")</f>
      </c>
      <c r="O55" s="26">
        <f aca="true" t="shared" si="22" ref="O55:O63">IF(D55&gt;C55,"Er","")</f>
      </c>
      <c r="P55" s="26">
        <f>IF(E55&gt;E54,"Er","")</f>
      </c>
      <c r="Q55" s="26">
        <f>IF(OR(F55&gt;F54,F55&gt;E55),"Er","")</f>
      </c>
      <c r="R55" s="26">
        <f>IF(G55&gt;G54,"Er","")</f>
      </c>
      <c r="S55" s="26">
        <f>IF(OR(H55&gt;G55,H55&gt;H54),"Er","")</f>
      </c>
      <c r="T55" s="26">
        <f>IF(I55&gt;I54,"Er","")</f>
      </c>
      <c r="U55" s="26">
        <f>IF(OR(J55&gt;I55,J55&gt;J54),"Er","")</f>
      </c>
      <c r="V55" s="26">
        <f>IF(OR(K55&gt;C55,K55&gt;K54,K55&lt;L55),"Er","")</f>
      </c>
      <c r="W55" s="26">
        <f>IF(OR(L55&gt;K55,L55&gt;D55,L55&gt;L54),"Er","")</f>
      </c>
    </row>
    <row r="56" spans="2:23" ht="15.75">
      <c r="B56" s="236" t="s">
        <v>215</v>
      </c>
      <c r="C56" s="147">
        <f t="shared" si="20"/>
        <v>0</v>
      </c>
      <c r="D56" s="147">
        <f t="shared" si="20"/>
        <v>0</v>
      </c>
      <c r="E56" s="167"/>
      <c r="F56" s="167"/>
      <c r="G56" s="167"/>
      <c r="H56" s="167"/>
      <c r="I56" s="231"/>
      <c r="J56" s="231"/>
      <c r="K56" s="167"/>
      <c r="L56" s="168"/>
      <c r="M56" s="2"/>
      <c r="N56" s="26">
        <f t="shared" si="21"/>
      </c>
      <c r="O56" s="26">
        <f t="shared" si="22"/>
      </c>
      <c r="P56" s="26">
        <f>IF(E56&gt;E54,"Er","")</f>
      </c>
      <c r="Q56" s="26">
        <f>IF(OR(F56&gt;F54,F56&gt;E56),"Er","")</f>
      </c>
      <c r="R56" s="26">
        <f>IF(G56&gt;G54,"Er","")</f>
      </c>
      <c r="S56" s="26">
        <f>IF(OR(H56&gt;G56,H56&gt;H54),"Er","")</f>
      </c>
      <c r="T56" s="26">
        <f>IF(I56&gt;I54,"Er","")</f>
      </c>
      <c r="U56" s="26">
        <f>IF(OR(J56&gt;I56,J56&gt;J54),"Er","")</f>
      </c>
      <c r="V56" s="26">
        <f>IF(OR(K56&gt;C56,K56&gt;K54,K56&lt;L56),"Er","")</f>
      </c>
      <c r="W56" s="26">
        <f>IF(OR(L56&gt;K56,L56&gt;D56,L56&gt;L54),"Er","")</f>
      </c>
    </row>
    <row r="57" spans="2:23" ht="15.75">
      <c r="B57" s="236" t="s">
        <v>216</v>
      </c>
      <c r="C57" s="147">
        <f t="shared" si="20"/>
        <v>0</v>
      </c>
      <c r="D57" s="147">
        <f t="shared" si="20"/>
        <v>0</v>
      </c>
      <c r="E57" s="167"/>
      <c r="F57" s="167"/>
      <c r="G57" s="167"/>
      <c r="H57" s="167"/>
      <c r="I57" s="231"/>
      <c r="J57" s="231"/>
      <c r="K57" s="167"/>
      <c r="L57" s="168"/>
      <c r="M57" s="2"/>
      <c r="N57" s="26">
        <f t="shared" si="21"/>
      </c>
      <c r="O57" s="26">
        <f t="shared" si="22"/>
      </c>
      <c r="P57" s="26">
        <f>IF(E57&gt;E54,"Er","")</f>
      </c>
      <c r="Q57" s="26">
        <f>IF(OR(F57&gt;F54,F57&gt;E57),"Er","")</f>
      </c>
      <c r="R57" s="26">
        <f>IF(G57&gt;G54,"Er","")</f>
      </c>
      <c r="S57" s="26">
        <f>IF(OR(H57&gt;G57,H57&gt;H54),"Er","")</f>
      </c>
      <c r="T57" s="26">
        <f>IF(I57&gt;I54,"Er","")</f>
      </c>
      <c r="U57" s="26">
        <f>IF(OR(J57&gt;I57,J57&gt;J54),"Er","")</f>
      </c>
      <c r="V57" s="26">
        <f>IF(OR(K57&gt;C57,K57&gt;K54,K57&lt;L57),"Er","")</f>
      </c>
      <c r="W57" s="26">
        <f>IF(OR(L57&gt;K57,L57&gt;D57,L57&gt;L54),"Er","")</f>
      </c>
    </row>
    <row r="58" spans="2:23" ht="15.75">
      <c r="B58" s="236" t="s">
        <v>217</v>
      </c>
      <c r="C58" s="147">
        <f t="shared" si="20"/>
        <v>0</v>
      </c>
      <c r="D58" s="147">
        <f t="shared" si="20"/>
        <v>0</v>
      </c>
      <c r="E58" s="167"/>
      <c r="F58" s="167"/>
      <c r="G58" s="167"/>
      <c r="H58" s="167"/>
      <c r="I58" s="231"/>
      <c r="J58" s="231"/>
      <c r="K58" s="167"/>
      <c r="L58" s="168"/>
      <c r="M58" s="2"/>
      <c r="N58" s="26">
        <f t="shared" si="21"/>
      </c>
      <c r="O58" s="26">
        <f t="shared" si="22"/>
      </c>
      <c r="P58" s="26">
        <f>IF(E58&gt;E54,"Er","")</f>
      </c>
      <c r="Q58" s="26">
        <f>IF(OR(F58&gt;F54,F58&gt;E58),"Er","")</f>
      </c>
      <c r="R58" s="26">
        <f>IF(G58&gt;G54,"Er","")</f>
      </c>
      <c r="S58" s="26">
        <f>IF(OR(H58&gt;G58,H58&gt;H54),"Er","")</f>
      </c>
      <c r="T58" s="26">
        <f>IF(I58&gt;I54,"Er","")</f>
      </c>
      <c r="U58" s="26">
        <f>IF(OR(J58&gt;I58,J58&gt;J54),"Er","")</f>
      </c>
      <c r="V58" s="26">
        <f>IF(OR(K58&gt;C58,K58&gt;K54,K58&lt;L58),"Er","")</f>
      </c>
      <c r="W58" s="26">
        <f>IF(OR(L58&gt;K58,L58&gt;D58,L58&gt;L54),"Er","")</f>
      </c>
    </row>
    <row r="59" spans="2:23" ht="15.75">
      <c r="B59" s="236" t="s">
        <v>218</v>
      </c>
      <c r="C59" s="147">
        <f t="shared" si="20"/>
        <v>0</v>
      </c>
      <c r="D59" s="147">
        <f t="shared" si="20"/>
        <v>0</v>
      </c>
      <c r="E59" s="167"/>
      <c r="F59" s="167"/>
      <c r="G59" s="167"/>
      <c r="H59" s="167"/>
      <c r="I59" s="231"/>
      <c r="J59" s="231"/>
      <c r="K59" s="167"/>
      <c r="L59" s="168"/>
      <c r="M59" s="2"/>
      <c r="N59" s="26">
        <f t="shared" si="21"/>
      </c>
      <c r="O59" s="26">
        <f t="shared" si="22"/>
      </c>
      <c r="P59" s="26">
        <f>IF(E59&gt;E54,"Er","")</f>
      </c>
      <c r="Q59" s="26">
        <f>IF(OR(F59&gt;F54,F59&gt;E59),"Er","")</f>
      </c>
      <c r="R59" s="26">
        <f>IF(G59&gt;G54,"Er","")</f>
      </c>
      <c r="S59" s="26">
        <f>IF(OR(H59&gt;G59,H59&gt;H54),"Er","")</f>
      </c>
      <c r="T59" s="26">
        <f>IF(I59&gt;I54,"Er","")</f>
      </c>
      <c r="U59" s="26">
        <f>IF(OR(J59&gt;I59,J59&gt;J54),"Er","")</f>
      </c>
      <c r="V59" s="26">
        <f>IF(OR(K59&gt;C59,K59&gt;K54,K59&lt;L59),"Er","")</f>
      </c>
      <c r="W59" s="26">
        <f>IF(OR(L59&gt;K59,L59&gt;D59,L59&gt;L54),"Er","")</f>
      </c>
    </row>
    <row r="60" spans="2:23" ht="15.75">
      <c r="B60" s="236" t="s">
        <v>219</v>
      </c>
      <c r="C60" s="147">
        <f t="shared" si="20"/>
        <v>0</v>
      </c>
      <c r="D60" s="147">
        <f t="shared" si="20"/>
        <v>0</v>
      </c>
      <c r="E60" s="167"/>
      <c r="F60" s="167"/>
      <c r="G60" s="167"/>
      <c r="H60" s="167"/>
      <c r="I60" s="231"/>
      <c r="J60" s="231"/>
      <c r="K60" s="167"/>
      <c r="L60" s="168"/>
      <c r="M60" s="2"/>
      <c r="N60" s="26">
        <f t="shared" si="21"/>
      </c>
      <c r="O60" s="26">
        <f t="shared" si="22"/>
      </c>
      <c r="P60" s="26">
        <f>IF(E60&gt;E54,"Er","")</f>
      </c>
      <c r="Q60" s="26">
        <f>IF(OR(F60&gt;F54,F60&gt;E60),"Er","")</f>
      </c>
      <c r="R60" s="26">
        <f>IF(G60&gt;G54,"Er","")</f>
      </c>
      <c r="S60" s="26">
        <f>IF(OR(H60&gt;G60,H60&gt;H54),"Er","")</f>
      </c>
      <c r="T60" s="26">
        <f>IF(I60&gt;I54,"Er","")</f>
      </c>
      <c r="U60" s="26">
        <f>IF(OR(J60&gt;I60,J60&gt;J54),"Er","")</f>
      </c>
      <c r="V60" s="26">
        <f>IF(OR(K60&gt;C60,K60&gt;K54,K60&lt;L60),"Er","")</f>
      </c>
      <c r="W60" s="26">
        <f>IF(OR(L60&gt;K60,L60&gt;D60,L60&gt;L54),"Er","")</f>
      </c>
    </row>
    <row r="61" spans="2:23" ht="15.75">
      <c r="B61" s="236" t="s">
        <v>220</v>
      </c>
      <c r="C61" s="147">
        <f t="shared" si="20"/>
        <v>0</v>
      </c>
      <c r="D61" s="147">
        <f t="shared" si="20"/>
        <v>0</v>
      </c>
      <c r="E61" s="167"/>
      <c r="F61" s="167"/>
      <c r="G61" s="167"/>
      <c r="H61" s="167"/>
      <c r="I61" s="231"/>
      <c r="J61" s="231"/>
      <c r="K61" s="167"/>
      <c r="L61" s="168"/>
      <c r="M61" s="2"/>
      <c r="N61" s="26">
        <f t="shared" si="21"/>
      </c>
      <c r="O61" s="26">
        <f t="shared" si="22"/>
      </c>
      <c r="P61" s="26">
        <f>IF(E61&gt;E54,"Er","")</f>
      </c>
      <c r="Q61" s="26">
        <f>IF(OR(F61&gt;F54,F61&gt;E61),"Er","")</f>
      </c>
      <c r="R61" s="26">
        <f>IF(G61&gt;G54,"Er","")</f>
      </c>
      <c r="S61" s="26">
        <f>IF(OR(H61&gt;G61,H61&gt;H54),"Er","")</f>
      </c>
      <c r="T61" s="26">
        <f>IF(I61&gt;I54,"Er","")</f>
      </c>
      <c r="U61" s="26">
        <f>IF(OR(J61&gt;I61,J61&gt;J54),"Er","")</f>
      </c>
      <c r="V61" s="26">
        <f>IF(OR(K61&gt;C61,K61&gt;K54,K61&lt;L61),"Er","")</f>
      </c>
      <c r="W61" s="26">
        <f>IF(OR(L61&gt;K61,L61&gt;D61,L61&gt;L54),"Er","")</f>
      </c>
    </row>
    <row r="62" spans="2:23" ht="15.75">
      <c r="B62" s="236" t="s">
        <v>221</v>
      </c>
      <c r="C62" s="238">
        <f>SUM(E62,G62,I62)</f>
        <v>0</v>
      </c>
      <c r="D62" s="238">
        <f t="shared" si="20"/>
        <v>0</v>
      </c>
      <c r="E62" s="167"/>
      <c r="F62" s="167"/>
      <c r="G62" s="167"/>
      <c r="H62" s="167"/>
      <c r="I62" s="231"/>
      <c r="J62" s="231"/>
      <c r="K62" s="167"/>
      <c r="L62" s="168"/>
      <c r="M62" s="2"/>
      <c r="N62" s="26">
        <f t="shared" si="21"/>
      </c>
      <c r="O62" s="26">
        <f t="shared" si="22"/>
      </c>
      <c r="P62" s="26">
        <f>IF(E62&gt;E54,"Er","")</f>
      </c>
      <c r="Q62" s="26">
        <f>IF(OR(F62&gt;F54,F62&gt;E62),"Er","")</f>
      </c>
      <c r="R62" s="26">
        <f>IF(G62&gt;G54,"Er","")</f>
      </c>
      <c r="S62" s="26">
        <f>IF(OR(H62&gt;G62,H62&gt;H54),"Er","")</f>
      </c>
      <c r="T62" s="26">
        <f>IF(I62&gt;I54,"Er","")</f>
      </c>
      <c r="U62" s="26">
        <f>IF(OR(J62&gt;I62,J62&gt;J54),"Er","")</f>
      </c>
      <c r="V62" s="26">
        <f>IF(OR(K62&gt;C62,K62&gt;K54,K62&lt;L62),"Er","")</f>
      </c>
      <c r="W62" s="26">
        <f>IF(OR(L62&gt;K62,L62&gt;D62,L62&gt;L54),"Er","")</f>
      </c>
    </row>
    <row r="63" spans="2:23" ht="15.75">
      <c r="B63" s="237" t="s">
        <v>222</v>
      </c>
      <c r="C63" s="238">
        <f t="shared" si="20"/>
        <v>0</v>
      </c>
      <c r="D63" s="238">
        <f t="shared" si="20"/>
        <v>0</v>
      </c>
      <c r="E63" s="167"/>
      <c r="F63" s="167"/>
      <c r="G63" s="167"/>
      <c r="H63" s="167"/>
      <c r="I63" s="231"/>
      <c r="J63" s="231"/>
      <c r="K63" s="167"/>
      <c r="L63" s="168"/>
      <c r="M63" s="2"/>
      <c r="N63" s="26">
        <f t="shared" si="21"/>
      </c>
      <c r="O63" s="26">
        <f t="shared" si="22"/>
      </c>
      <c r="P63" s="26">
        <f>IF(E63&gt;E54,"Er","")</f>
      </c>
      <c r="Q63" s="26">
        <f>IF(OR(F63&gt;F54,F63&gt;E63),"Er","")</f>
      </c>
      <c r="R63" s="26">
        <f>IF(G63&gt;G54,"Er","")</f>
      </c>
      <c r="S63" s="26">
        <f>IF(OR(H63&gt;G63,H63&gt;H54),"Er","")</f>
      </c>
      <c r="T63" s="26">
        <f>IF(I63&gt;I54,"Er","")</f>
      </c>
      <c r="U63" s="26">
        <f>IF(OR(J63&gt;I63,J63&gt;J54),"Er","")</f>
      </c>
      <c r="V63" s="26">
        <f>IF(OR(K63&gt;C63,K63&gt;K54,K63&lt;L63),"Er","")</f>
      </c>
      <c r="W63" s="26">
        <f>IF(OR(L63&gt;K63,L63&gt;D63,L63&gt;L54),"Er","")</f>
      </c>
    </row>
    <row r="64" spans="2:13" ht="15.75">
      <c r="B64" s="386" t="s">
        <v>241</v>
      </c>
      <c r="C64" s="387"/>
      <c r="D64" s="387"/>
      <c r="E64" s="387"/>
      <c r="F64" s="387"/>
      <c r="G64" s="387"/>
      <c r="H64" s="387"/>
      <c r="I64" s="387"/>
      <c r="J64" s="387"/>
      <c r="K64" s="387"/>
      <c r="L64" s="388"/>
      <c r="M64" s="2"/>
    </row>
    <row r="65" spans="2:23" ht="15.75">
      <c r="B65" s="245" t="s">
        <v>18</v>
      </c>
      <c r="C65" s="246">
        <f>SUM(C66:C67)</f>
        <v>4</v>
      </c>
      <c r="D65" s="246">
        <f>SUM(D66:D67)</f>
        <v>1</v>
      </c>
      <c r="E65" s="246">
        <f aca="true" t="shared" si="23" ref="E65:J65">SUM(E66:E67)</f>
        <v>4</v>
      </c>
      <c r="F65" s="246">
        <f t="shared" si="23"/>
        <v>1</v>
      </c>
      <c r="G65" s="246">
        <f t="shared" si="23"/>
        <v>0</v>
      </c>
      <c r="H65" s="246">
        <f t="shared" si="23"/>
        <v>0</v>
      </c>
      <c r="I65" s="247">
        <f t="shared" si="23"/>
        <v>0</v>
      </c>
      <c r="J65" s="247">
        <f t="shared" si="23"/>
        <v>0</v>
      </c>
      <c r="K65" s="246">
        <f>SUM(K66:K67)</f>
        <v>0</v>
      </c>
      <c r="L65" s="248">
        <f>SUM(L66:L67)</f>
        <v>0</v>
      </c>
      <c r="N65" s="229">
        <f>IF(OR(C65&lt;D65,C65&lt;C8),"Er","")</f>
      </c>
      <c r="O65" s="229">
        <f>IF(OR(D65&gt;C65,D65&lt;L65,D65&lt;D8),"Er","")</f>
      </c>
      <c r="P65" s="229">
        <f>IF(E65&lt;E8,"Er","")</f>
      </c>
      <c r="Q65" s="229">
        <f>IF(OR(F65&gt;E65,F65&lt;F8),"Er","")</f>
      </c>
      <c r="R65" s="229">
        <f>IF(G65&lt;G8,"Er","")</f>
      </c>
      <c r="S65" s="229">
        <f>IF(OR(H65&gt;G65,H65&lt;H8),"Er","")</f>
      </c>
      <c r="T65" s="229">
        <f>IF(I65&lt;I8,"Er","")</f>
      </c>
      <c r="U65" s="229">
        <f>IF(OR(J65&gt;I65,J65&lt;J8),"Er","")</f>
      </c>
      <c r="V65" s="229">
        <f>IF(OR(K65&lt;K8,K65&lt;L65,K65&gt;C65),"Er","")</f>
      </c>
      <c r="W65" s="229">
        <f>IF(OR(L65&gt;K65,L65&gt;D65,L65&lt;L8),"Er","")</f>
      </c>
    </row>
    <row r="66" spans="2:23" ht="15.75">
      <c r="B66" s="249" t="s">
        <v>242</v>
      </c>
      <c r="C66" s="250">
        <f>SUM(E66,G66,I66)</f>
        <v>1</v>
      </c>
      <c r="D66" s="246">
        <f>SUM(F66,H66,J66)</f>
        <v>0</v>
      </c>
      <c r="E66" s="246">
        <f>SUM(E69:E77)</f>
        <v>1</v>
      </c>
      <c r="F66" s="246">
        <f aca="true" t="shared" si="24" ref="F66:L66">SUM(F69:F77)</f>
        <v>0</v>
      </c>
      <c r="G66" s="246">
        <f t="shared" si="24"/>
        <v>0</v>
      </c>
      <c r="H66" s="246">
        <f t="shared" si="24"/>
        <v>0</v>
      </c>
      <c r="I66" s="246">
        <f t="shared" si="24"/>
        <v>0</v>
      </c>
      <c r="J66" s="246">
        <f t="shared" si="24"/>
        <v>0</v>
      </c>
      <c r="K66" s="246">
        <f t="shared" si="24"/>
        <v>0</v>
      </c>
      <c r="L66" s="248">
        <f t="shared" si="24"/>
        <v>0</v>
      </c>
      <c r="N66" s="229">
        <f>IF(C66&lt;D66,"Er","")</f>
      </c>
      <c r="O66" s="229">
        <f>IF(OR(D66&gt;C66,D66&lt;L66),"Er","")</f>
      </c>
      <c r="P66" s="229"/>
      <c r="Q66" s="229">
        <f>IF(F66&gt;E66,"Er","")</f>
      </c>
      <c r="R66" s="229"/>
      <c r="S66" s="229">
        <f>IF(H66&gt;G66,"Er","")</f>
      </c>
      <c r="T66" s="229"/>
      <c r="U66" s="229">
        <f>IF(J66&gt;I66,"Er","")</f>
      </c>
      <c r="V66" s="229">
        <f>IF(OR(K66&lt;L66,K66&gt;C66),"Er","")</f>
      </c>
      <c r="W66" s="229">
        <f>IF(OR(L66&gt;D66,L66&gt;K66),"Er","")</f>
      </c>
    </row>
    <row r="67" spans="2:23" ht="15.75">
      <c r="B67" s="251" t="s">
        <v>243</v>
      </c>
      <c r="C67" s="252">
        <f>SUM(E67,G67,I67)</f>
        <v>3</v>
      </c>
      <c r="D67" s="151">
        <f>SUM(F67,H67,J67)</f>
        <v>1</v>
      </c>
      <c r="E67" s="151">
        <f>SUM(E79:E87)</f>
        <v>3</v>
      </c>
      <c r="F67" s="151">
        <f aca="true" t="shared" si="25" ref="F67:L67">SUM(F79:F87)</f>
        <v>1</v>
      </c>
      <c r="G67" s="151">
        <f t="shared" si="25"/>
        <v>0</v>
      </c>
      <c r="H67" s="151">
        <f t="shared" si="25"/>
        <v>0</v>
      </c>
      <c r="I67" s="151">
        <f t="shared" si="25"/>
        <v>0</v>
      </c>
      <c r="J67" s="151">
        <f t="shared" si="25"/>
        <v>0</v>
      </c>
      <c r="K67" s="151">
        <f t="shared" si="25"/>
        <v>0</v>
      </c>
      <c r="L67" s="152">
        <f t="shared" si="25"/>
        <v>0</v>
      </c>
      <c r="N67" s="229">
        <f>IF(C67&lt;D67,"Er","")</f>
      </c>
      <c r="O67" s="229">
        <f>IF(OR(D67&gt;C67,D67&lt;L67),"Er","")</f>
      </c>
      <c r="P67" s="229"/>
      <c r="Q67" s="229">
        <f>IF(F67&gt;E67,"Er","")</f>
      </c>
      <c r="R67" s="229"/>
      <c r="S67" s="229">
        <f>IF(H67&gt;G67,"Er","")</f>
      </c>
      <c r="T67" s="229"/>
      <c r="U67" s="229">
        <f>IF(J67&gt;I67,"Er","")</f>
      </c>
      <c r="V67" s="229">
        <f>IF(OR(K67&lt;L67,K67&gt;C67),"Er","")</f>
      </c>
      <c r="W67" s="229">
        <f>IF(OR(L67&gt;D67,L67&gt;K67),"Er","")</f>
      </c>
    </row>
    <row r="68" spans="2:23" ht="15.75">
      <c r="B68" s="253" t="s">
        <v>244</v>
      </c>
      <c r="C68" s="241">
        <f aca="true" t="shared" si="26" ref="C68:L68">SUM(C69:C77)</f>
        <v>1</v>
      </c>
      <c r="D68" s="241">
        <f t="shared" si="26"/>
        <v>0</v>
      </c>
      <c r="E68" s="241">
        <f t="shared" si="26"/>
        <v>1</v>
      </c>
      <c r="F68" s="241">
        <f t="shared" si="26"/>
        <v>0</v>
      </c>
      <c r="G68" s="241">
        <f t="shared" si="26"/>
        <v>0</v>
      </c>
      <c r="H68" s="241">
        <f t="shared" si="26"/>
        <v>0</v>
      </c>
      <c r="I68" s="241">
        <f t="shared" si="26"/>
        <v>0</v>
      </c>
      <c r="J68" s="241">
        <f t="shared" si="26"/>
        <v>0</v>
      </c>
      <c r="K68" s="241">
        <f t="shared" si="26"/>
        <v>0</v>
      </c>
      <c r="L68" s="254">
        <f t="shared" si="26"/>
        <v>0</v>
      </c>
      <c r="M68" s="2"/>
      <c r="N68" s="26">
        <f>IF(OR(C68&lt;D68,C68&lt;K68,C68&lt;&gt;C66),"Er","")</f>
      </c>
      <c r="O68" s="26">
        <f>IF(OR(D68&gt;C68,D68&lt;L68,D68&lt;&gt;D66),"Er","")</f>
      </c>
      <c r="P68" s="26">
        <f aca="true" t="shared" si="27" ref="P68:U68">IF(AND(E68&lt;&gt;SUM(E69:E77),E68&lt;&gt;""),"Er","")</f>
      </c>
      <c r="Q68" s="26">
        <f t="shared" si="27"/>
      </c>
      <c r="R68" s="26">
        <f t="shared" si="27"/>
      </c>
      <c r="S68" s="26">
        <f t="shared" si="27"/>
      </c>
      <c r="T68" s="26">
        <f t="shared" si="27"/>
      </c>
      <c r="U68" s="26">
        <f t="shared" si="27"/>
      </c>
      <c r="V68" s="26">
        <f>IF(OR(K68&lt;L68,K68&gt;C68,AND(K68&lt;&gt;SUM(K69:K77),K68&lt;&gt;"")),"Er","")</f>
      </c>
      <c r="W68" s="26">
        <f>IF(OR(L68&gt;K68,L68&gt;D68,AND(L68&lt;&gt;SUM(L69:L77),L68&lt;&gt;"")),"Er","")</f>
      </c>
    </row>
    <row r="69" spans="2:23" ht="15.75">
      <c r="B69" s="235" t="s">
        <v>214</v>
      </c>
      <c r="C69" s="146">
        <f aca="true" t="shared" si="28" ref="C69:D77">SUM(E69,G69,I69)</f>
        <v>0</v>
      </c>
      <c r="D69" s="146">
        <f t="shared" si="28"/>
        <v>0</v>
      </c>
      <c r="E69" s="167"/>
      <c r="F69" s="167"/>
      <c r="G69" s="167"/>
      <c r="H69" s="167"/>
      <c r="I69" s="231"/>
      <c r="J69" s="231"/>
      <c r="K69" s="167"/>
      <c r="L69" s="168"/>
      <c r="M69" s="2"/>
      <c r="N69" s="26">
        <f aca="true" t="shared" si="29" ref="N69:N77">IF(OR(C69&lt;D69,C69&lt;K69),"Er","")</f>
      </c>
      <c r="O69" s="26">
        <f aca="true" t="shared" si="30" ref="O69:O77">IF(D69&gt;C69,"Er","")</f>
      </c>
      <c r="P69" s="26">
        <f>IF(E69&gt;E68,"Er","")</f>
      </c>
      <c r="Q69" s="26">
        <f>IF(OR(F69&gt;F68,F69&gt;E69),"Er","")</f>
      </c>
      <c r="R69" s="26">
        <f>IF(G69&gt;G68,"Er","")</f>
      </c>
      <c r="S69" s="26">
        <f>IF(OR(H69&gt;G69,H69&gt;H68),"Er","")</f>
      </c>
      <c r="T69" s="26">
        <f>IF(I69&gt;I68,"Er","")</f>
      </c>
      <c r="U69" s="26">
        <f>IF(OR(J69&gt;I69,J69&gt;J68),"Er","")</f>
      </c>
      <c r="V69" s="26">
        <f>IF(OR(K69&gt;C69,K69&gt;K68,K69&lt;L69),"Er","")</f>
      </c>
      <c r="W69" s="26">
        <f>IF(OR(L69&gt;K69,L69&gt;D69,L69&gt;L68),"Er","")</f>
      </c>
    </row>
    <row r="70" spans="2:23" ht="15.75">
      <c r="B70" s="236" t="s">
        <v>215</v>
      </c>
      <c r="C70" s="147">
        <f t="shared" si="28"/>
        <v>0</v>
      </c>
      <c r="D70" s="147">
        <f t="shared" si="28"/>
        <v>0</v>
      </c>
      <c r="E70" s="167"/>
      <c r="F70" s="167"/>
      <c r="G70" s="167"/>
      <c r="H70" s="167"/>
      <c r="I70" s="231"/>
      <c r="J70" s="231"/>
      <c r="K70" s="167"/>
      <c r="L70" s="168"/>
      <c r="M70" s="2"/>
      <c r="N70" s="26">
        <f t="shared" si="29"/>
      </c>
      <c r="O70" s="26">
        <f t="shared" si="30"/>
      </c>
      <c r="P70" s="26">
        <f>IF(E70&gt;E68,"Er","")</f>
      </c>
      <c r="Q70" s="26">
        <f>IF(OR(F70&gt;F68,F70&gt;E70),"Er","")</f>
      </c>
      <c r="R70" s="26">
        <f>IF(G70&gt;G68,"Er","")</f>
      </c>
      <c r="S70" s="26">
        <f>IF(OR(H70&gt;G70,H70&gt;H68),"Er","")</f>
      </c>
      <c r="T70" s="26">
        <f>IF(I70&gt;I68,"Er","")</f>
      </c>
      <c r="U70" s="26">
        <f>IF(OR(J70&gt;I70,J70&gt;J68),"Er","")</f>
      </c>
      <c r="V70" s="26">
        <f>IF(OR(K70&gt;C70,K70&gt;K68,K70&lt;L70),"Er","")</f>
      </c>
      <c r="W70" s="26">
        <f>IF(OR(L70&gt;K70,L70&gt;D70,L70&gt;L68),"Er","")</f>
      </c>
    </row>
    <row r="71" spans="2:23" ht="15.75">
      <c r="B71" s="236" t="s">
        <v>216</v>
      </c>
      <c r="C71" s="147">
        <f t="shared" si="28"/>
        <v>0</v>
      </c>
      <c r="D71" s="147">
        <f t="shared" si="28"/>
        <v>0</v>
      </c>
      <c r="E71" s="167"/>
      <c r="F71" s="167"/>
      <c r="G71" s="167"/>
      <c r="H71" s="167"/>
      <c r="I71" s="231"/>
      <c r="J71" s="231"/>
      <c r="K71" s="167"/>
      <c r="L71" s="168"/>
      <c r="M71" s="2"/>
      <c r="N71" s="26">
        <f t="shared" si="29"/>
      </c>
      <c r="O71" s="26">
        <f t="shared" si="30"/>
      </c>
      <c r="P71" s="26">
        <f>IF(E71&gt;E68,"Er","")</f>
      </c>
      <c r="Q71" s="26">
        <f>IF(OR(F71&gt;F68,F71&gt;E71),"Er","")</f>
      </c>
      <c r="R71" s="26">
        <f>IF(G71&gt;G68,"Er","")</f>
      </c>
      <c r="S71" s="26">
        <f>IF(OR(H71&gt;G71,H71&gt;H68),"Er","")</f>
      </c>
      <c r="T71" s="26">
        <f>IF(I71&gt;I68,"Er","")</f>
      </c>
      <c r="U71" s="26">
        <f>IF(OR(J71&gt;I71,J71&gt;J68),"Er","")</f>
      </c>
      <c r="V71" s="26">
        <f>IF(OR(K71&gt;C71,K71&gt;K68,K71&lt;L71),"Er","")</f>
      </c>
      <c r="W71" s="26">
        <f>IF(OR(L71&gt;K71,L71&gt;D71,L71&gt;L68),"Er","")</f>
      </c>
    </row>
    <row r="72" spans="2:23" ht="15.75">
      <c r="B72" s="236" t="s">
        <v>217</v>
      </c>
      <c r="C72" s="147">
        <f t="shared" si="28"/>
        <v>0</v>
      </c>
      <c r="D72" s="147">
        <f t="shared" si="28"/>
        <v>0</v>
      </c>
      <c r="E72" s="167"/>
      <c r="F72" s="167"/>
      <c r="G72" s="167"/>
      <c r="H72" s="167"/>
      <c r="I72" s="231"/>
      <c r="J72" s="231"/>
      <c r="K72" s="167"/>
      <c r="L72" s="168"/>
      <c r="M72" s="2"/>
      <c r="N72" s="26">
        <f t="shared" si="29"/>
      </c>
      <c r="O72" s="26">
        <f t="shared" si="30"/>
      </c>
      <c r="P72" s="26">
        <f>IF(E72&gt;E68,"Er","")</f>
      </c>
      <c r="Q72" s="26">
        <f>IF(OR(F72&gt;F68,F72&gt;E72),"Er","")</f>
      </c>
      <c r="R72" s="26">
        <f>IF(G72&gt;G68,"Er","")</f>
      </c>
      <c r="S72" s="26">
        <f>IF(OR(H72&gt;G72,H72&gt;H68),"Er","")</f>
      </c>
      <c r="T72" s="26">
        <f>IF(I72&gt;I68,"Er","")</f>
      </c>
      <c r="U72" s="26">
        <f>IF(OR(J72&gt;I72,J72&gt;J68),"Er","")</f>
      </c>
      <c r="V72" s="26">
        <f>IF(OR(K72&gt;C72,K72&gt;K68,K72&lt;L72),"Er","")</f>
      </c>
      <c r="W72" s="26">
        <f>IF(OR(L72&gt;K72,L72&gt;D72,L72&gt;L68),"Er","")</f>
      </c>
    </row>
    <row r="73" spans="2:23" ht="15.75">
      <c r="B73" s="236" t="s">
        <v>218</v>
      </c>
      <c r="C73" s="147">
        <f t="shared" si="28"/>
        <v>1</v>
      </c>
      <c r="D73" s="147">
        <f t="shared" si="28"/>
        <v>0</v>
      </c>
      <c r="E73" s="167">
        <v>1</v>
      </c>
      <c r="F73" s="167"/>
      <c r="G73" s="167"/>
      <c r="H73" s="167"/>
      <c r="I73" s="231"/>
      <c r="J73" s="231"/>
      <c r="K73" s="167"/>
      <c r="L73" s="168"/>
      <c r="M73" s="2"/>
      <c r="N73" s="26">
        <f t="shared" si="29"/>
      </c>
      <c r="O73" s="26">
        <f t="shared" si="30"/>
      </c>
      <c r="P73" s="26">
        <f>IF(E73&gt;E68,"Er","")</f>
      </c>
      <c r="Q73" s="26">
        <f>IF(OR(F73&gt;F68,F73&gt;E73),"Er","")</f>
      </c>
      <c r="R73" s="26">
        <f>IF(G73&gt;G68,"Er","")</f>
      </c>
      <c r="S73" s="26">
        <f>IF(OR(H73&gt;G73,H73&gt;H68),"Er","")</f>
      </c>
      <c r="T73" s="26">
        <f>IF(I73&gt;I68,"Er","")</f>
      </c>
      <c r="U73" s="26">
        <f>IF(OR(J73&gt;I73,J73&gt;J68),"Er","")</f>
      </c>
      <c r="V73" s="26">
        <f>IF(OR(K73&gt;C73,K73&gt;K68,K73&lt;L73),"Er","")</f>
      </c>
      <c r="W73" s="26">
        <f>IF(OR(L73&gt;K73,L73&gt;D73,L73&gt;L68),"Er","")</f>
      </c>
    </row>
    <row r="74" spans="2:23" ht="15.75">
      <c r="B74" s="236" t="s">
        <v>219</v>
      </c>
      <c r="C74" s="147">
        <f t="shared" si="28"/>
        <v>0</v>
      </c>
      <c r="D74" s="147">
        <f t="shared" si="28"/>
        <v>0</v>
      </c>
      <c r="E74" s="167"/>
      <c r="F74" s="167"/>
      <c r="G74" s="167"/>
      <c r="H74" s="167"/>
      <c r="I74" s="231"/>
      <c r="J74" s="231"/>
      <c r="K74" s="167"/>
      <c r="L74" s="168"/>
      <c r="M74" s="2"/>
      <c r="N74" s="26">
        <f t="shared" si="29"/>
      </c>
      <c r="O74" s="26">
        <f t="shared" si="30"/>
      </c>
      <c r="P74" s="26">
        <f>IF(E74&gt;E68,"Er","")</f>
      </c>
      <c r="Q74" s="26">
        <f>IF(OR(F74&gt;F68,F74&gt;E74),"Er","")</f>
      </c>
      <c r="R74" s="26">
        <f>IF(G74&gt;G68,"Er","")</f>
      </c>
      <c r="S74" s="26">
        <f>IF(OR(H74&gt;G74,H74&gt;H68),"Er","")</f>
      </c>
      <c r="T74" s="26">
        <f>IF(I74&gt;I68,"Er","")</f>
      </c>
      <c r="U74" s="26">
        <f>IF(OR(J74&gt;I74,J74&gt;J68),"Er","")</f>
      </c>
      <c r="V74" s="26">
        <f>IF(OR(K74&gt;C74,K74&gt;K68,K74&lt;L74),"Er","")</f>
      </c>
      <c r="W74" s="26">
        <f>IF(OR(L74&gt;K74,L74&gt;D74,L74&gt;L68),"Er","")</f>
      </c>
    </row>
    <row r="75" spans="2:23" ht="15.75">
      <c r="B75" s="236" t="s">
        <v>220</v>
      </c>
      <c r="C75" s="147">
        <f t="shared" si="28"/>
        <v>0</v>
      </c>
      <c r="D75" s="147">
        <f t="shared" si="28"/>
        <v>0</v>
      </c>
      <c r="E75" s="167"/>
      <c r="F75" s="167"/>
      <c r="G75" s="167"/>
      <c r="H75" s="167"/>
      <c r="I75" s="231"/>
      <c r="J75" s="231"/>
      <c r="K75" s="167"/>
      <c r="L75" s="168"/>
      <c r="M75" s="2"/>
      <c r="N75" s="26">
        <f t="shared" si="29"/>
      </c>
      <c r="O75" s="26">
        <f t="shared" si="30"/>
      </c>
      <c r="P75" s="26">
        <f>IF(E75&gt;E68,"Er","")</f>
      </c>
      <c r="Q75" s="26">
        <f>IF(OR(F75&gt;F68,F75&gt;E75),"Er","")</f>
      </c>
      <c r="R75" s="26">
        <f>IF(G75&gt;G68,"Er","")</f>
      </c>
      <c r="S75" s="26">
        <f>IF(OR(H75&gt;G75,H75&gt;H68),"Er","")</f>
      </c>
      <c r="T75" s="26">
        <f>IF(I75&gt;I68,"Er","")</f>
      </c>
      <c r="U75" s="26">
        <f>IF(OR(J75&gt;I75,J75&gt;J68),"Er","")</f>
      </c>
      <c r="V75" s="26">
        <f>IF(OR(K75&gt;C75,K75&gt;K68,K75&lt;L75),"Er","")</f>
      </c>
      <c r="W75" s="26">
        <f>IF(OR(L75&gt;K75,L75&gt;D75,L75&gt;L68),"Er","")</f>
      </c>
    </row>
    <row r="76" spans="2:23" ht="15.75">
      <c r="B76" s="236" t="s">
        <v>221</v>
      </c>
      <c r="C76" s="147">
        <f t="shared" si="28"/>
        <v>0</v>
      </c>
      <c r="D76" s="147">
        <f t="shared" si="28"/>
        <v>0</v>
      </c>
      <c r="E76" s="167"/>
      <c r="F76" s="167"/>
      <c r="G76" s="167"/>
      <c r="H76" s="167"/>
      <c r="I76" s="231"/>
      <c r="J76" s="231"/>
      <c r="K76" s="167"/>
      <c r="L76" s="168"/>
      <c r="M76" s="2"/>
      <c r="N76" s="26">
        <f t="shared" si="29"/>
      </c>
      <c r="O76" s="26">
        <f t="shared" si="30"/>
      </c>
      <c r="P76" s="26">
        <f>IF(E76&gt;E68,"Er","")</f>
      </c>
      <c r="Q76" s="26">
        <f>IF(OR(F76&gt;F68,F76&gt;E76),"Er","")</f>
      </c>
      <c r="R76" s="26">
        <f>IF(G76&gt;G68,"Er","")</f>
      </c>
      <c r="S76" s="26">
        <f>IF(OR(H76&gt;G76,H76&gt;H68),"Er","")</f>
      </c>
      <c r="T76" s="26">
        <f>IF(I76&gt;I68,"Er","")</f>
      </c>
      <c r="U76" s="26">
        <f>IF(OR(J76&gt;I76,J76&gt;J68),"Er","")</f>
      </c>
      <c r="V76" s="26">
        <f>IF(OR(K76&gt;C76,K76&gt;K68,K76&lt;L76),"Er","")</f>
      </c>
      <c r="W76" s="26">
        <f>IF(OR(L76&gt;K76,L76&gt;D76,L76&gt;L68),"Er","")</f>
      </c>
    </row>
    <row r="77" spans="2:23" ht="15.75">
      <c r="B77" s="236" t="s">
        <v>222</v>
      </c>
      <c r="C77" s="148">
        <f t="shared" si="28"/>
        <v>0</v>
      </c>
      <c r="D77" s="148">
        <f t="shared" si="28"/>
        <v>0</v>
      </c>
      <c r="E77" s="167"/>
      <c r="F77" s="167"/>
      <c r="G77" s="167"/>
      <c r="H77" s="167"/>
      <c r="I77" s="231"/>
      <c r="J77" s="231"/>
      <c r="K77" s="167"/>
      <c r="L77" s="168"/>
      <c r="M77" s="2"/>
      <c r="N77" s="26">
        <f t="shared" si="29"/>
      </c>
      <c r="O77" s="26">
        <f t="shared" si="30"/>
      </c>
      <c r="P77" s="26">
        <f>IF(E77&gt;E68,"Er","")</f>
      </c>
      <c r="Q77" s="26">
        <f>IF(OR(F77&gt;F68,F77&gt;E77),"Er","")</f>
      </c>
      <c r="R77" s="26">
        <f>IF(G77&gt;G68,"Er","")</f>
      </c>
      <c r="S77" s="26">
        <f>IF(OR(H77&gt;G77,H77&gt;H68),"Er","")</f>
      </c>
      <c r="T77" s="26">
        <f>IF(I77&gt;I68,"Er","")</f>
      </c>
      <c r="U77" s="26">
        <f>IF(OR(J77&gt;I77,J77&gt;J68),"Er","")</f>
      </c>
      <c r="V77" s="26">
        <f>IF(OR(K77&gt;C77,K77&gt;K68,K77&lt;L77),"Er","")</f>
      </c>
      <c r="W77" s="26">
        <f>IF(OR(L77&gt;K77,L77&gt;D77,L77&gt;L68),"Er","")</f>
      </c>
    </row>
    <row r="78" spans="2:23" ht="15.75">
      <c r="B78" s="255" t="s">
        <v>245</v>
      </c>
      <c r="C78" s="151">
        <f>SUM(C79:C87)</f>
        <v>3</v>
      </c>
      <c r="D78" s="151">
        <f>SUM(D79:D87)</f>
        <v>1</v>
      </c>
      <c r="E78" s="151">
        <f aca="true" t="shared" si="31" ref="E78:L78">SUM(E79:E87)</f>
        <v>3</v>
      </c>
      <c r="F78" s="151">
        <f t="shared" si="31"/>
        <v>1</v>
      </c>
      <c r="G78" s="151">
        <f t="shared" si="31"/>
        <v>0</v>
      </c>
      <c r="H78" s="151">
        <f t="shared" si="31"/>
        <v>0</v>
      </c>
      <c r="I78" s="151">
        <f t="shared" si="31"/>
        <v>0</v>
      </c>
      <c r="J78" s="151">
        <f t="shared" si="31"/>
        <v>0</v>
      </c>
      <c r="K78" s="151">
        <f t="shared" si="31"/>
        <v>0</v>
      </c>
      <c r="L78" s="151">
        <f t="shared" si="31"/>
        <v>0</v>
      </c>
      <c r="M78" s="2"/>
      <c r="N78" s="26">
        <f>IF(OR(C78&lt;D78,C78&lt;K78,C78&lt;&gt;C67),"Er","")</f>
      </c>
      <c r="O78" s="26">
        <f>IF(OR(D78&gt;C78,D78&lt;L78,D78&lt;&gt;D67),"Er","")</f>
      </c>
      <c r="P78" s="26">
        <f aca="true" t="shared" si="32" ref="P78:U78">IF(AND(E78&lt;&gt;SUM(E79:E87),E78&lt;&gt;""),"Er","")</f>
      </c>
      <c r="Q78" s="26">
        <f t="shared" si="32"/>
      </c>
      <c r="R78" s="26">
        <f t="shared" si="32"/>
      </c>
      <c r="S78" s="26">
        <f t="shared" si="32"/>
      </c>
      <c r="T78" s="26">
        <f t="shared" si="32"/>
      </c>
      <c r="U78" s="26">
        <f t="shared" si="32"/>
      </c>
      <c r="V78" s="26">
        <f>IF(OR(K78&lt;L78,K78&gt;C78,AND(K78&lt;&gt;SUM(K79:K87),K78&lt;&gt;"")),"Er","")</f>
      </c>
      <c r="W78" s="26">
        <f>IF(OR(L78&gt;K78,L78&gt;D78,AND(L78&lt;&gt;SUM(L79:L87),L78&lt;&gt;"")),"Er","")</f>
      </c>
    </row>
    <row r="79" spans="2:23" ht="15.75">
      <c r="B79" s="235" t="s">
        <v>214</v>
      </c>
      <c r="C79" s="146">
        <f aca="true" t="shared" si="33" ref="C79:D87">SUM(E79,G79,I79)</f>
        <v>0</v>
      </c>
      <c r="D79" s="146">
        <f t="shared" si="33"/>
        <v>0</v>
      </c>
      <c r="E79" s="167"/>
      <c r="F79" s="167"/>
      <c r="G79" s="167"/>
      <c r="H79" s="167"/>
      <c r="I79" s="231"/>
      <c r="J79" s="231"/>
      <c r="K79" s="167"/>
      <c r="L79" s="168"/>
      <c r="M79" s="2"/>
      <c r="N79" s="26">
        <f aca="true" t="shared" si="34" ref="N79:N87">IF(OR(C79&lt;D79,C79&lt;K79),"Er","")</f>
      </c>
      <c r="O79" s="26">
        <f aca="true" t="shared" si="35" ref="O79:O87">IF(D79&gt;C79,"Er","")</f>
      </c>
      <c r="P79" s="26">
        <f>IF(E79&gt;E78,"Er","")</f>
      </c>
      <c r="Q79" s="26">
        <f>IF(OR(F79&gt;F78,F79&gt;E79),"Er","")</f>
      </c>
      <c r="R79" s="26">
        <f>IF(G79&gt;G78,"Er","")</f>
      </c>
      <c r="S79" s="26">
        <f>IF(OR(H79&gt;G79,H79&gt;H78),"Er","")</f>
      </c>
      <c r="T79" s="26">
        <f>IF(I79&gt;I78,"Er","")</f>
      </c>
      <c r="U79" s="26">
        <f>IF(OR(J79&gt;I79,J79&gt;J78),"Er","")</f>
      </c>
      <c r="V79" s="26">
        <f>IF(OR(K79&gt;C79,K79&gt;K78,K79&lt;L79),"Er","")</f>
      </c>
      <c r="W79" s="26">
        <f>IF(OR(L79&gt;K79,L79&gt;D79,L79&gt;L78),"Er","")</f>
      </c>
    </row>
    <row r="80" spans="2:23" ht="15.75">
      <c r="B80" s="236" t="s">
        <v>215</v>
      </c>
      <c r="C80" s="147">
        <f t="shared" si="33"/>
        <v>0</v>
      </c>
      <c r="D80" s="147">
        <f t="shared" si="33"/>
        <v>0</v>
      </c>
      <c r="E80" s="167"/>
      <c r="F80" s="167"/>
      <c r="G80" s="167"/>
      <c r="H80" s="167"/>
      <c r="I80" s="231"/>
      <c r="J80" s="231"/>
      <c r="K80" s="167"/>
      <c r="L80" s="168"/>
      <c r="M80" s="2"/>
      <c r="N80" s="26">
        <f t="shared" si="34"/>
      </c>
      <c r="O80" s="26">
        <f t="shared" si="35"/>
      </c>
      <c r="P80" s="26">
        <f>IF(E80&gt;E78,"Er","")</f>
      </c>
      <c r="Q80" s="26">
        <f>IF(OR(F80&gt;F78,F80&gt;E80),"Er","")</f>
      </c>
      <c r="R80" s="26">
        <f>IF(G80&gt;G78,"Er","")</f>
      </c>
      <c r="S80" s="26">
        <f>IF(OR(H80&gt;G80,H80&gt;H78),"Er","")</f>
      </c>
      <c r="T80" s="26">
        <f>IF(I80&gt;I78,"Er","")</f>
      </c>
      <c r="U80" s="26">
        <f>IF(OR(J80&gt;I80,J80&gt;J78),"Er","")</f>
      </c>
      <c r="V80" s="26">
        <f>IF(OR(K80&gt;C80,K80&gt;K78,K80&lt;L80),"Er","")</f>
      </c>
      <c r="W80" s="26">
        <f>IF(OR(L80&gt;K80,L80&gt;D80,L80&gt;L78),"Er","")</f>
      </c>
    </row>
    <row r="81" spans="2:23" ht="15.75">
      <c r="B81" s="236" t="s">
        <v>216</v>
      </c>
      <c r="C81" s="147">
        <f t="shared" si="33"/>
        <v>0</v>
      </c>
      <c r="D81" s="147">
        <f t="shared" si="33"/>
        <v>0</v>
      </c>
      <c r="E81" s="167"/>
      <c r="F81" s="167"/>
      <c r="G81" s="167"/>
      <c r="H81" s="167"/>
      <c r="I81" s="231"/>
      <c r="J81" s="231"/>
      <c r="K81" s="167"/>
      <c r="L81" s="168"/>
      <c r="M81" s="2"/>
      <c r="N81" s="26">
        <f t="shared" si="34"/>
      </c>
      <c r="O81" s="26">
        <f t="shared" si="35"/>
      </c>
      <c r="P81" s="26">
        <f>IF(E81&gt;E78,"Er","")</f>
      </c>
      <c r="Q81" s="26">
        <f>IF(OR(F81&gt;F78,F81&gt;E81),"Er","")</f>
      </c>
      <c r="R81" s="26">
        <f>IF(G81&gt;G78,"Er","")</f>
      </c>
      <c r="S81" s="26">
        <f>IF(OR(H81&gt;G81,H81&gt;H78),"Er","")</f>
      </c>
      <c r="T81" s="26">
        <f>IF(I81&gt;I78,"Er","")</f>
      </c>
      <c r="U81" s="26">
        <f>IF(OR(J81&gt;I81,J81&gt;J78),"Er","")</f>
      </c>
      <c r="V81" s="26">
        <f>IF(OR(K81&gt;C81,K81&gt;K78,K81&lt;L81),"Er","")</f>
      </c>
      <c r="W81" s="26">
        <f>IF(OR(L81&gt;K81,L81&gt;D81,L81&gt;L78),"Er","")</f>
      </c>
    </row>
    <row r="82" spans="2:23" ht="15.75">
      <c r="B82" s="236" t="s">
        <v>217</v>
      </c>
      <c r="C82" s="147">
        <f t="shared" si="33"/>
        <v>0</v>
      </c>
      <c r="D82" s="147">
        <f t="shared" si="33"/>
        <v>0</v>
      </c>
      <c r="E82" s="167"/>
      <c r="F82" s="167"/>
      <c r="G82" s="167"/>
      <c r="H82" s="167"/>
      <c r="I82" s="231"/>
      <c r="J82" s="231"/>
      <c r="K82" s="167"/>
      <c r="L82" s="168"/>
      <c r="M82" s="2"/>
      <c r="N82" s="26">
        <f t="shared" si="34"/>
      </c>
      <c r="O82" s="26">
        <f t="shared" si="35"/>
      </c>
      <c r="P82" s="26">
        <f>IF(E82&gt;E78,"Er","")</f>
      </c>
      <c r="Q82" s="26">
        <f>IF(OR(F82&gt;F78,F82&gt;E82),"Er","")</f>
      </c>
      <c r="R82" s="26">
        <f>IF(G82&gt;G78,"Er","")</f>
      </c>
      <c r="S82" s="26">
        <f>IF(OR(H82&gt;G82,H82&gt;H78),"Er","")</f>
      </c>
      <c r="T82" s="26">
        <f>IF(I82&gt;I78,"Er","")</f>
      </c>
      <c r="U82" s="26">
        <f>IF(OR(J82&gt;I82,J82&gt;J78),"Er","")</f>
      </c>
      <c r="V82" s="26">
        <f>IF(OR(K82&gt;C82,K82&gt;K78,K82&lt;L82),"Er","")</f>
      </c>
      <c r="W82" s="26">
        <f>IF(OR(L82&gt;K82,L82&gt;D82,L82&gt;L78),"Er","")</f>
      </c>
    </row>
    <row r="83" spans="2:23" ht="15.75">
      <c r="B83" s="236" t="s">
        <v>218</v>
      </c>
      <c r="C83" s="147">
        <f t="shared" si="33"/>
        <v>3</v>
      </c>
      <c r="D83" s="147">
        <f t="shared" si="33"/>
        <v>1</v>
      </c>
      <c r="E83" s="167">
        <v>3</v>
      </c>
      <c r="F83" s="167">
        <v>1</v>
      </c>
      <c r="G83" s="167"/>
      <c r="H83" s="167"/>
      <c r="I83" s="231"/>
      <c r="J83" s="231"/>
      <c r="K83" s="167"/>
      <c r="L83" s="168"/>
      <c r="M83" s="2"/>
      <c r="N83" s="26">
        <f t="shared" si="34"/>
      </c>
      <c r="O83" s="26">
        <f t="shared" si="35"/>
      </c>
      <c r="P83" s="26">
        <f>IF(E83&gt;E78,"Er","")</f>
      </c>
      <c r="Q83" s="26">
        <f>IF(OR(F83&gt;F78,F83&gt;E83),"Er","")</f>
      </c>
      <c r="R83" s="26">
        <f>IF(G83&gt;G78,"Er","")</f>
      </c>
      <c r="S83" s="26">
        <f>IF(OR(H83&gt;G83,H83&gt;H78),"Er","")</f>
      </c>
      <c r="T83" s="26">
        <f>IF(I83&gt;I78,"Er","")</f>
      </c>
      <c r="U83" s="26">
        <f>IF(OR(J83&gt;I83,J83&gt;J78),"Er","")</f>
      </c>
      <c r="V83" s="26">
        <f>IF(OR(K83&gt;C83,K83&gt;K78,K83&lt;L83),"Er","")</f>
      </c>
      <c r="W83" s="26">
        <f>IF(OR(L83&gt;K83,L83&gt;D83,L83&gt;L78),"Er","")</f>
      </c>
    </row>
    <row r="84" spans="2:23" ht="15.75">
      <c r="B84" s="236" t="s">
        <v>219</v>
      </c>
      <c r="C84" s="147">
        <f t="shared" si="33"/>
        <v>0</v>
      </c>
      <c r="D84" s="147">
        <f t="shared" si="33"/>
        <v>0</v>
      </c>
      <c r="E84" s="167"/>
      <c r="F84" s="167"/>
      <c r="G84" s="167"/>
      <c r="H84" s="167"/>
      <c r="I84" s="231"/>
      <c r="J84" s="231"/>
      <c r="K84" s="167"/>
      <c r="L84" s="168"/>
      <c r="M84" s="2"/>
      <c r="N84" s="26">
        <f t="shared" si="34"/>
      </c>
      <c r="O84" s="26">
        <f t="shared" si="35"/>
      </c>
      <c r="P84" s="26">
        <f>IF(E84&gt;E78,"Er","")</f>
      </c>
      <c r="Q84" s="26">
        <f>IF(OR(F84&gt;F78,F84&gt;E84),"Er","")</f>
      </c>
      <c r="R84" s="26">
        <f>IF(G84&gt;G78,"Er","")</f>
      </c>
      <c r="S84" s="26">
        <f>IF(OR(H84&gt;G84,H84&gt;H78),"Er","")</f>
      </c>
      <c r="T84" s="26">
        <f>IF(I84&gt;I78,"Er","")</f>
      </c>
      <c r="U84" s="26">
        <f>IF(OR(J84&gt;I84,J84&gt;J78),"Er","")</f>
      </c>
      <c r="V84" s="26">
        <f>IF(OR(K84&gt;C84,K84&gt;K78,K84&lt;L84),"Er","")</f>
      </c>
      <c r="W84" s="26">
        <f>IF(OR(L84&gt;K84,L84&gt;D84,L84&gt;L78),"Er","")</f>
      </c>
    </row>
    <row r="85" spans="2:23" ht="15.75">
      <c r="B85" s="236" t="s">
        <v>220</v>
      </c>
      <c r="C85" s="147">
        <f t="shared" si="33"/>
        <v>0</v>
      </c>
      <c r="D85" s="147">
        <f t="shared" si="33"/>
        <v>0</v>
      </c>
      <c r="E85" s="167"/>
      <c r="F85" s="167"/>
      <c r="G85" s="167"/>
      <c r="H85" s="167"/>
      <c r="I85" s="231"/>
      <c r="J85" s="231"/>
      <c r="K85" s="167"/>
      <c r="L85" s="168"/>
      <c r="M85" s="2"/>
      <c r="N85" s="26">
        <f t="shared" si="34"/>
      </c>
      <c r="O85" s="26">
        <f t="shared" si="35"/>
      </c>
      <c r="P85" s="26">
        <f>IF(E85&gt;E78,"Er","")</f>
      </c>
      <c r="Q85" s="26">
        <f>IF(OR(F85&gt;F78,F85&gt;E85),"Er","")</f>
      </c>
      <c r="R85" s="26">
        <f>IF(G85&gt;G78,"Er","")</f>
      </c>
      <c r="S85" s="26">
        <f>IF(OR(H85&gt;G85,H85&gt;H78),"Er","")</f>
      </c>
      <c r="T85" s="26">
        <f>IF(I85&gt;I78,"Er","")</f>
      </c>
      <c r="U85" s="26">
        <f>IF(OR(J85&gt;I85,J85&gt;J78),"Er","")</f>
      </c>
      <c r="V85" s="26">
        <f>IF(OR(K85&gt;C85,K85&gt;K78,K85&lt;L85),"Er","")</f>
      </c>
      <c r="W85" s="26">
        <f>IF(OR(L85&gt;K85,L85&gt;D85,L85&gt;L78),"Er","")</f>
      </c>
    </row>
    <row r="86" spans="2:23" ht="15.75">
      <c r="B86" s="236" t="s">
        <v>221</v>
      </c>
      <c r="C86" s="147">
        <f t="shared" si="33"/>
        <v>0</v>
      </c>
      <c r="D86" s="147">
        <f t="shared" si="33"/>
        <v>0</v>
      </c>
      <c r="E86" s="167"/>
      <c r="F86" s="167"/>
      <c r="G86" s="167"/>
      <c r="H86" s="167"/>
      <c r="I86" s="231"/>
      <c r="J86" s="231"/>
      <c r="K86" s="167"/>
      <c r="L86" s="168"/>
      <c r="M86" s="2"/>
      <c r="N86" s="26">
        <f t="shared" si="34"/>
      </c>
      <c r="O86" s="26">
        <f t="shared" si="35"/>
      </c>
      <c r="P86" s="26">
        <f>IF(E86&gt;E78,"Er","")</f>
      </c>
      <c r="Q86" s="26">
        <f>IF(OR(F86&gt;F78,F86&gt;E86),"Er","")</f>
      </c>
      <c r="R86" s="26">
        <f>IF(G86&gt;G78,"Er","")</f>
      </c>
      <c r="S86" s="26">
        <f>IF(OR(H86&gt;G86,H86&gt;H78),"Er","")</f>
      </c>
      <c r="T86" s="26">
        <f>IF(I86&gt;I78,"Er","")</f>
      </c>
      <c r="U86" s="26">
        <f>IF(OR(J86&gt;I86,J86&gt;J78),"Er","")</f>
      </c>
      <c r="V86" s="26">
        <f>IF(OR(K86&gt;C86,K86&gt;K78,K86&lt;L86),"Er","")</f>
      </c>
      <c r="W86" s="26">
        <f>IF(OR(L86&gt;K86,L86&gt;D86,L86&gt;L78),"Er","")</f>
      </c>
    </row>
    <row r="87" spans="2:23" ht="15.75">
      <c r="B87" s="236" t="s">
        <v>222</v>
      </c>
      <c r="C87" s="148">
        <f t="shared" si="33"/>
        <v>0</v>
      </c>
      <c r="D87" s="148">
        <f t="shared" si="33"/>
        <v>0</v>
      </c>
      <c r="E87" s="167"/>
      <c r="F87" s="167"/>
      <c r="G87" s="167"/>
      <c r="H87" s="167"/>
      <c r="I87" s="231"/>
      <c r="J87" s="231"/>
      <c r="K87" s="167"/>
      <c r="L87" s="168"/>
      <c r="M87" s="2"/>
      <c r="N87" s="26">
        <f t="shared" si="34"/>
      </c>
      <c r="O87" s="26">
        <f t="shared" si="35"/>
      </c>
      <c r="P87" s="26">
        <f>IF(E87&gt;E78,"Er","")</f>
      </c>
      <c r="Q87" s="26">
        <f>IF(OR(F87&gt;F78,F87&gt;E87),"Er","")</f>
      </c>
      <c r="R87" s="26">
        <f>IF(G87&gt;G78,"Er","")</f>
      </c>
      <c r="S87" s="26">
        <f>IF(OR(H87&gt;G87,H87&gt;H78),"Er","")</f>
      </c>
      <c r="T87" s="26">
        <f>IF(I87&gt;I78,"Er","")</f>
      </c>
      <c r="U87" s="26">
        <f>IF(OR(J87&gt;I87,J87&gt;J78),"Er","")</f>
      </c>
      <c r="V87" s="26">
        <f>IF(OR(K87&gt;C87,K87&gt;K78,K87&lt;L87),"Er","")</f>
      </c>
      <c r="W87" s="26">
        <f>IF(OR(L87&gt;K87,L87&gt;D87,L87&gt;L78),"Er","")</f>
      </c>
    </row>
    <row r="88" spans="2:13" ht="15.75">
      <c r="B88" s="389" t="s">
        <v>246</v>
      </c>
      <c r="C88" s="390"/>
      <c r="D88" s="390"/>
      <c r="E88" s="390"/>
      <c r="F88" s="390"/>
      <c r="G88" s="390"/>
      <c r="H88" s="390"/>
      <c r="I88" s="390"/>
      <c r="J88" s="390"/>
      <c r="K88" s="390"/>
      <c r="L88" s="391"/>
      <c r="M88" s="2"/>
    </row>
    <row r="89" spans="2:23" ht="15.75">
      <c r="B89" s="121" t="s">
        <v>18</v>
      </c>
      <c r="C89" s="241">
        <f>SUM(C90,C93:C98)</f>
        <v>6</v>
      </c>
      <c r="D89" s="241">
        <f>SUM(D90,D93:D98)</f>
        <v>5</v>
      </c>
      <c r="E89" s="151">
        <f aca="true" t="shared" si="36" ref="E89:J89">SUM(E90,E93:E98)</f>
        <v>4</v>
      </c>
      <c r="F89" s="151">
        <f t="shared" si="36"/>
        <v>4</v>
      </c>
      <c r="G89" s="151">
        <f t="shared" si="36"/>
        <v>2</v>
      </c>
      <c r="H89" s="151">
        <f t="shared" si="36"/>
        <v>1</v>
      </c>
      <c r="I89" s="228">
        <f t="shared" si="36"/>
        <v>0</v>
      </c>
      <c r="J89" s="228">
        <f t="shared" si="36"/>
        <v>0</v>
      </c>
      <c r="K89" s="151">
        <f>SUM(K90,K93:K98)</f>
        <v>0</v>
      </c>
      <c r="L89" s="152">
        <f>SUM(L90,L93:L98)</f>
        <v>0</v>
      </c>
      <c r="N89" s="229">
        <f>IF(OR(C89&lt;D89,C89&lt;C9),"Er","")</f>
      </c>
      <c r="O89" s="229">
        <f>IF(OR(D89&gt;C89,D89&lt;L89,D89&lt;D9),"Er","")</f>
      </c>
      <c r="P89" s="229">
        <f>IF(E89&lt;E9,"Er","")</f>
      </c>
      <c r="Q89" s="229">
        <f>IF(OR(F89&gt;E89,F89&lt;F9),"Er","")</f>
      </c>
      <c r="R89" s="229">
        <f>IF(G89&lt;G9,"Er","")</f>
      </c>
      <c r="S89" s="229">
        <f>IF(OR(H89&gt;G89,H89&lt;H9),"Er","")</f>
      </c>
      <c r="T89" s="229">
        <f>IF(I89&lt;I9,"Er","")</f>
      </c>
      <c r="U89" s="229">
        <f>IF(OR(J89&gt;I89,J89&lt;J9),"Er","")</f>
      </c>
      <c r="V89" s="229">
        <f>IF(OR(K89&lt;K9,K89&lt;L89,K89&gt;C89),"Er","")</f>
      </c>
      <c r="W89" s="229">
        <f>IF(OR(L89&lt;L9,L89&gt;K89,L89&gt;D89),"Er","")</f>
      </c>
    </row>
    <row r="90" spans="2:23" ht="18.75">
      <c r="B90" s="242" t="s">
        <v>247</v>
      </c>
      <c r="C90" s="146">
        <f aca="true" t="shared" si="37" ref="C90:D98">SUM(E90,G90,I90)</f>
        <v>2</v>
      </c>
      <c r="D90" s="146">
        <f t="shared" si="37"/>
        <v>2</v>
      </c>
      <c r="E90" s="167">
        <v>2</v>
      </c>
      <c r="F90" s="167">
        <v>2</v>
      </c>
      <c r="G90" s="167"/>
      <c r="H90" s="167"/>
      <c r="I90" s="256"/>
      <c r="J90" s="256"/>
      <c r="K90" s="167"/>
      <c r="L90" s="168"/>
      <c r="N90" s="229">
        <f aca="true" t="shared" si="38" ref="N90:N98">IF(C90&lt;D90,"Er","")</f>
      </c>
      <c r="O90" s="229">
        <f aca="true" t="shared" si="39" ref="O90:O98">IF(OR(D90&gt;C90,D90&lt;L90),"Er","")</f>
      </c>
      <c r="P90" s="229">
        <f>IF(SUM(E91:E92)&gt;E90,"Er","")</f>
      </c>
      <c r="Q90" s="229">
        <f>IF(OR(SUM(F91:F92)&gt;F90,F90&gt;E90),"Er","")</f>
      </c>
      <c r="R90" s="229">
        <f>IF(SUM(G91:G92)&gt;G90,"Er","")</f>
      </c>
      <c r="S90" s="229">
        <f>IF(OR(H92+H91&gt;H90,H90&gt;G90),"Er","")</f>
      </c>
      <c r="T90" s="229">
        <f>IF(SUM(I91:I92)&gt;I90,"Er","")</f>
      </c>
      <c r="U90" s="229">
        <f>IF(OR(J92+J91&gt;J90,J90&gt;I90),"Er","")</f>
      </c>
      <c r="V90" s="229">
        <f>IF(OR(SUM(K91:K92)&gt;K90,K90&gt;C90),"Er","")</f>
      </c>
      <c r="W90" s="229">
        <f>IF(OR(L90&gt;D90,L90&gt;K90,L90&lt;SUM(L91:L92)),"Er","")</f>
      </c>
    </row>
    <row r="91" spans="2:23" ht="15.75">
      <c r="B91" s="257" t="s">
        <v>248</v>
      </c>
      <c r="C91" s="147">
        <f t="shared" si="37"/>
        <v>1</v>
      </c>
      <c r="D91" s="147">
        <f t="shared" si="37"/>
        <v>1</v>
      </c>
      <c r="E91" s="167">
        <v>1</v>
      </c>
      <c r="F91" s="167">
        <v>1</v>
      </c>
      <c r="G91" s="167"/>
      <c r="H91" s="167"/>
      <c r="I91" s="256"/>
      <c r="J91" s="256"/>
      <c r="K91" s="167"/>
      <c r="L91" s="168"/>
      <c r="M91" s="2"/>
      <c r="N91" s="229">
        <f t="shared" si="38"/>
      </c>
      <c r="O91" s="229">
        <f t="shared" si="39"/>
      </c>
      <c r="P91" s="229">
        <f>IF(E91&gt;E90,"Er","")</f>
      </c>
      <c r="Q91" s="229">
        <f>IF(OR(F91&gt;E91,F91&gt;F90),"Er","")</f>
      </c>
      <c r="R91" s="229">
        <f>IF(G91&gt;G90,"Er","")</f>
      </c>
      <c r="S91" s="229">
        <f>IF(OR(H91&gt;G91,H91&gt;H90),"Er","")</f>
      </c>
      <c r="T91" s="229">
        <f>IF(I91&gt;I90,"Er","")</f>
      </c>
      <c r="U91" s="229">
        <f>IF(OR(J91&gt;I91,J91&gt;J90),"Er","")</f>
      </c>
      <c r="V91" s="229">
        <f>IF(OR(K91&gt;K90,K91&lt;L91,K91&gt;C91),"Er","")</f>
      </c>
      <c r="W91" s="229">
        <f>IF(OR(L91&gt;K91,L91&gt;L90),"Er","")</f>
      </c>
    </row>
    <row r="92" spans="2:23" ht="15.75">
      <c r="B92" s="257" t="s">
        <v>249</v>
      </c>
      <c r="C92" s="147">
        <f t="shared" si="37"/>
        <v>1</v>
      </c>
      <c r="D92" s="147">
        <f t="shared" si="37"/>
        <v>1</v>
      </c>
      <c r="E92" s="167">
        <v>1</v>
      </c>
      <c r="F92" s="167">
        <v>1</v>
      </c>
      <c r="G92" s="167"/>
      <c r="H92" s="167"/>
      <c r="I92" s="256"/>
      <c r="J92" s="256"/>
      <c r="K92" s="167"/>
      <c r="L92" s="168"/>
      <c r="N92" s="229">
        <f t="shared" si="38"/>
      </c>
      <c r="O92" s="229">
        <f t="shared" si="39"/>
      </c>
      <c r="P92" s="229">
        <f>IF(E92&gt;E90,"Er","")</f>
      </c>
      <c r="Q92" s="229">
        <f>IF(OR(F92&gt;E92,F92&gt;F90),"Er","")</f>
      </c>
      <c r="R92" s="229">
        <f>IF(G92&gt;G90,"Er","")</f>
      </c>
      <c r="S92" s="229">
        <f>IF(OR(H92&gt;G92,H92&gt;H90),"Er","")</f>
      </c>
      <c r="T92" s="229">
        <f>IF(I92&gt;I90,"Er","")</f>
      </c>
      <c r="U92" s="229">
        <f>IF(OR(J92&gt;I92,J92&gt;J90),"Er","")</f>
      </c>
      <c r="V92" s="229">
        <f>IF(OR(K92&gt;K90,K92&lt;L92,K92&gt;C92),"Er","")</f>
      </c>
      <c r="W92" s="229">
        <f>IF(OR(L92&gt;K92,L92&gt;L90),"Er","")</f>
      </c>
    </row>
    <row r="93" spans="2:23" ht="15.75">
      <c r="B93" s="236" t="s">
        <v>250</v>
      </c>
      <c r="C93" s="147">
        <f t="shared" si="37"/>
        <v>1</v>
      </c>
      <c r="D93" s="147">
        <f t="shared" si="37"/>
        <v>1</v>
      </c>
      <c r="E93" s="167">
        <v>1</v>
      </c>
      <c r="F93" s="167">
        <v>1</v>
      </c>
      <c r="G93" s="167"/>
      <c r="H93" s="167"/>
      <c r="I93" s="258"/>
      <c r="J93" s="258"/>
      <c r="K93" s="167"/>
      <c r="L93" s="168"/>
      <c r="M93" s="2"/>
      <c r="N93" s="229">
        <f t="shared" si="38"/>
      </c>
      <c r="O93" s="229">
        <f t="shared" si="39"/>
      </c>
      <c r="P93" s="229"/>
      <c r="Q93" s="229">
        <f aca="true" t="shared" si="40" ref="Q93:Q98">IF(F93&gt;E93,"Er","")</f>
      </c>
      <c r="R93" s="229"/>
      <c r="S93" s="229">
        <f aca="true" t="shared" si="41" ref="S93:S98">IF(H93&gt;G93,"Er","")</f>
      </c>
      <c r="T93" s="229"/>
      <c r="U93" s="229">
        <f aca="true" t="shared" si="42" ref="U93:U98">IF(J93&gt;I93,"Er","")</f>
      </c>
      <c r="V93" s="229">
        <f aca="true" t="shared" si="43" ref="V93:V98">IF(OR(K93&gt;C93,K93&lt;L93),"Er","")</f>
      </c>
      <c r="W93" s="229">
        <f aca="true" t="shared" si="44" ref="W93:W98">IF(OR(L93&gt;D93,L93&gt;K93),"Er","")</f>
      </c>
    </row>
    <row r="94" spans="2:23" ht="15.75">
      <c r="B94" s="236" t="s">
        <v>251</v>
      </c>
      <c r="C94" s="147">
        <f t="shared" si="37"/>
        <v>1</v>
      </c>
      <c r="D94" s="147">
        <f t="shared" si="37"/>
        <v>1</v>
      </c>
      <c r="E94" s="167">
        <v>1</v>
      </c>
      <c r="F94" s="167">
        <v>1</v>
      </c>
      <c r="G94" s="167"/>
      <c r="H94" s="167"/>
      <c r="I94" s="258"/>
      <c r="J94" s="258"/>
      <c r="K94" s="167"/>
      <c r="L94" s="168"/>
      <c r="M94" s="2"/>
      <c r="N94" s="229">
        <f t="shared" si="38"/>
      </c>
      <c r="O94" s="229">
        <f t="shared" si="39"/>
      </c>
      <c r="P94" s="229"/>
      <c r="Q94" s="229">
        <f t="shared" si="40"/>
      </c>
      <c r="R94" s="229"/>
      <c r="S94" s="229">
        <f t="shared" si="41"/>
      </c>
      <c r="T94" s="229"/>
      <c r="U94" s="229">
        <f t="shared" si="42"/>
      </c>
      <c r="V94" s="229">
        <f t="shared" si="43"/>
      </c>
      <c r="W94" s="229">
        <f t="shared" si="44"/>
      </c>
    </row>
    <row r="95" spans="2:23" ht="15.75">
      <c r="B95" s="236" t="s">
        <v>252</v>
      </c>
      <c r="C95" s="147">
        <f t="shared" si="37"/>
        <v>1</v>
      </c>
      <c r="D95" s="147">
        <f t="shared" si="37"/>
        <v>0</v>
      </c>
      <c r="E95" s="164"/>
      <c r="F95" s="164"/>
      <c r="G95" s="164">
        <v>1</v>
      </c>
      <c r="H95" s="164"/>
      <c r="I95" s="239"/>
      <c r="J95" s="239"/>
      <c r="K95" s="164"/>
      <c r="L95" s="165"/>
      <c r="M95" s="2"/>
      <c r="N95" s="229">
        <f t="shared" si="38"/>
      </c>
      <c r="O95" s="229">
        <f t="shared" si="39"/>
      </c>
      <c r="P95" s="229"/>
      <c r="Q95" s="229">
        <f t="shared" si="40"/>
      </c>
      <c r="R95" s="229"/>
      <c r="S95" s="229">
        <f t="shared" si="41"/>
      </c>
      <c r="T95" s="229"/>
      <c r="U95" s="229">
        <f t="shared" si="42"/>
      </c>
      <c r="V95" s="229">
        <f t="shared" si="43"/>
      </c>
      <c r="W95" s="229">
        <f t="shared" si="44"/>
      </c>
    </row>
    <row r="96" spans="2:23" ht="15.75">
      <c r="B96" s="259" t="s">
        <v>253</v>
      </c>
      <c r="C96" s="147">
        <f t="shared" si="37"/>
        <v>0</v>
      </c>
      <c r="D96" s="147">
        <f t="shared" si="37"/>
        <v>0</v>
      </c>
      <c r="E96" s="164"/>
      <c r="F96" s="164"/>
      <c r="G96" s="164"/>
      <c r="H96" s="164"/>
      <c r="I96" s="239"/>
      <c r="J96" s="239"/>
      <c r="K96" s="164"/>
      <c r="L96" s="165"/>
      <c r="M96" s="2"/>
      <c r="N96" s="229">
        <f t="shared" si="38"/>
      </c>
      <c r="O96" s="229">
        <f t="shared" si="39"/>
      </c>
      <c r="P96" s="229"/>
      <c r="Q96" s="229">
        <f t="shared" si="40"/>
      </c>
      <c r="R96" s="229"/>
      <c r="S96" s="229">
        <f t="shared" si="41"/>
      </c>
      <c r="T96" s="229"/>
      <c r="U96" s="229">
        <f t="shared" si="42"/>
      </c>
      <c r="V96" s="229">
        <f t="shared" si="43"/>
      </c>
      <c r="W96" s="229">
        <f t="shared" si="44"/>
      </c>
    </row>
    <row r="97" spans="2:23" ht="15.75">
      <c r="B97" s="259" t="s">
        <v>254</v>
      </c>
      <c r="C97" s="147">
        <f t="shared" si="37"/>
        <v>0</v>
      </c>
      <c r="D97" s="147">
        <f t="shared" si="37"/>
        <v>0</v>
      </c>
      <c r="E97" s="164"/>
      <c r="F97" s="164"/>
      <c r="G97" s="164"/>
      <c r="H97" s="164"/>
      <c r="I97" s="239"/>
      <c r="J97" s="239"/>
      <c r="K97" s="164"/>
      <c r="L97" s="165"/>
      <c r="M97" s="2"/>
      <c r="N97" s="229">
        <f t="shared" si="38"/>
      </c>
      <c r="O97" s="229">
        <f t="shared" si="39"/>
      </c>
      <c r="P97" s="229"/>
      <c r="Q97" s="229">
        <f t="shared" si="40"/>
      </c>
      <c r="R97" s="229"/>
      <c r="S97" s="229">
        <f t="shared" si="41"/>
      </c>
      <c r="T97" s="229"/>
      <c r="U97" s="229">
        <f t="shared" si="42"/>
      </c>
      <c r="V97" s="229">
        <f t="shared" si="43"/>
      </c>
      <c r="W97" s="229">
        <f t="shared" si="44"/>
      </c>
    </row>
    <row r="98" spans="2:23" ht="16.5" thickBot="1">
      <c r="B98" s="260" t="s">
        <v>255</v>
      </c>
      <c r="C98" s="153">
        <f t="shared" si="37"/>
        <v>1</v>
      </c>
      <c r="D98" s="153">
        <f t="shared" si="37"/>
        <v>1</v>
      </c>
      <c r="E98" s="169"/>
      <c r="F98" s="169"/>
      <c r="G98" s="169">
        <v>1</v>
      </c>
      <c r="H98" s="169">
        <v>1</v>
      </c>
      <c r="I98" s="261"/>
      <c r="J98" s="261"/>
      <c r="K98" s="169"/>
      <c r="L98" s="170"/>
      <c r="N98" s="229">
        <f t="shared" si="38"/>
      </c>
      <c r="O98" s="229">
        <f t="shared" si="39"/>
      </c>
      <c r="P98" s="229"/>
      <c r="Q98" s="229">
        <f t="shared" si="40"/>
      </c>
      <c r="R98" s="229"/>
      <c r="S98" s="229">
        <f t="shared" si="41"/>
      </c>
      <c r="T98" s="229"/>
      <c r="U98" s="229">
        <f t="shared" si="42"/>
      </c>
      <c r="V98" s="229">
        <f t="shared" si="43"/>
      </c>
      <c r="W98" s="229">
        <f t="shared" si="44"/>
      </c>
    </row>
    <row r="99" ht="15.75">
      <c r="B99" s="262" t="s">
        <v>256</v>
      </c>
    </row>
    <row r="100" ht="15.75">
      <c r="B100" s="262" t="s">
        <v>257</v>
      </c>
    </row>
  </sheetData>
  <sheetProtection/>
  <mergeCells count="13">
    <mergeCell ref="K2:L2"/>
    <mergeCell ref="E3:F3"/>
    <mergeCell ref="G3:H3"/>
    <mergeCell ref="I3:J3"/>
    <mergeCell ref="K3:K4"/>
    <mergeCell ref="L3:L4"/>
    <mergeCell ref="B10:L10"/>
    <mergeCell ref="B64:L64"/>
    <mergeCell ref="B88:L88"/>
    <mergeCell ref="B2:B4"/>
    <mergeCell ref="C2:C4"/>
    <mergeCell ref="D2:D4"/>
    <mergeCell ref="E2:J2"/>
  </mergeCells>
  <dataValidations count="7">
    <dataValidation type="whole" allowBlank="1" showErrorMessage="1" errorTitle="Lỗi nhập dữ liệu" error="Chỉ nhập số tối đa 300" sqref="E27:L48 E7:L9 E12:L15 E17:L25 E50:L53 E55:L63 E69:L77 E79:L87">
      <formula1>0</formula1>
      <formula2>300</formula2>
    </dataValidation>
    <dataValidation type="whole" allowBlank="1" showInputMessage="1" showErrorMessage="1" errorTitle="Lỗi nhập dữ liệu" error="Chỉ nhập số tối đa 300, không nhập chữ" sqref="E66:L67">
      <formula1>0</formula1>
      <formula2>300</formula2>
    </dataValidation>
    <dataValidation allowBlank="1" sqref="I90:J98"/>
    <dataValidation type="whole" allowBlank="1" showErrorMessage="1" errorTitle="Lỗi nhập dữ liệu" error="Chỉ nhập số tối đa 5" sqref="K93:L93 E93:H93">
      <formula1>0</formula1>
      <formula2>5</formula2>
    </dataValidation>
    <dataValidation type="whole" allowBlank="1" showErrorMessage="1" errorTitle="Lỗi nhập dữ liệu" error="Chỉ nhập số tối đa 10" sqref="K94:L97 E94:H97 K91:L92 E91:H92">
      <formula1>0</formula1>
      <formula2>10</formula2>
    </dataValidation>
    <dataValidation type="whole" allowBlank="1" showErrorMessage="1" errorTitle="Lỗi nhập dữ liệu" error="Chỉ nhập số tối đa 100" sqref="K98:L98 K90:L90 E90:H90 E98:H98">
      <formula1>0</formula1>
      <formula2>100</formula2>
    </dataValidation>
    <dataValidation allowBlank="1" showInputMessage="1" showErrorMessage="1" errorTitle="Lçi nhËp d÷ liÖu" error="ChØ nhËp d÷ liÖu kiÓu sè, kh«ng nhËp ch÷." sqref="C89:D98 C65:D87 C5:D9 E68:L68 E54:L54 E16:L16 E5:L6 E11:L11 E89:L89 E65:L65 E49:L49 E26:L26 E78:L78 C11:D63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B1:P143"/>
  <sheetViews>
    <sheetView showGridLines="0" showZeros="0" workbookViewId="0" topLeftCell="A1">
      <selection activeCell="C137" sqref="C137"/>
    </sheetView>
  </sheetViews>
  <sheetFormatPr defaultColWidth="8.796875" defaultRowHeight="15"/>
  <cols>
    <col min="1" max="1" width="1.59765625" style="1" customWidth="1"/>
    <col min="2" max="2" width="34.5" style="1" customWidth="1"/>
    <col min="3" max="3" width="10.09765625" style="220" customWidth="1"/>
    <col min="4" max="4" width="7.59765625" style="220" customWidth="1"/>
    <col min="5" max="5" width="7.59765625" style="404" customWidth="1"/>
    <col min="6" max="8" width="7.59765625" style="220" customWidth="1"/>
    <col min="9" max="9" width="3" style="220" customWidth="1"/>
    <col min="10" max="15" width="2.59765625" style="221" customWidth="1"/>
    <col min="16" max="24" width="9" style="1" customWidth="1"/>
    <col min="25" max="16384" width="9" style="1" customWidth="1"/>
  </cols>
  <sheetData>
    <row r="1" ht="18.75">
      <c r="B1" s="403" t="s">
        <v>273</v>
      </c>
    </row>
    <row r="2" ht="4.5" customHeight="1" thickBot="1"/>
    <row r="3" spans="2:8" ht="18" customHeight="1">
      <c r="B3" s="343" t="s">
        <v>274</v>
      </c>
      <c r="C3" s="405" t="s">
        <v>275</v>
      </c>
      <c r="D3" s="406" t="s">
        <v>0</v>
      </c>
      <c r="E3" s="407"/>
      <c r="F3" s="407"/>
      <c r="G3" s="407"/>
      <c r="H3" s="408"/>
    </row>
    <row r="4" spans="2:8" ht="18" customHeight="1">
      <c r="B4" s="409"/>
      <c r="C4" s="410"/>
      <c r="D4" s="411" t="s">
        <v>276</v>
      </c>
      <c r="E4" s="412"/>
      <c r="F4" s="411" t="s">
        <v>277</v>
      </c>
      <c r="G4" s="412"/>
      <c r="H4" s="413" t="s">
        <v>278</v>
      </c>
    </row>
    <row r="5" spans="2:8" ht="18" customHeight="1">
      <c r="B5" s="344"/>
      <c r="C5" s="414"/>
      <c r="D5" s="415" t="s">
        <v>18</v>
      </c>
      <c r="E5" s="415" t="s">
        <v>279</v>
      </c>
      <c r="F5" s="415" t="s">
        <v>18</v>
      </c>
      <c r="G5" s="415" t="s">
        <v>279</v>
      </c>
      <c r="H5" s="416"/>
    </row>
    <row r="6" spans="2:15" ht="15.75">
      <c r="B6" s="417" t="s">
        <v>280</v>
      </c>
      <c r="C6" s="418">
        <f aca="true" t="shared" si="0" ref="C6:H6">SUM(C7:C8,C15)</f>
        <v>41</v>
      </c>
      <c r="D6" s="418">
        <f t="shared" si="0"/>
        <v>41</v>
      </c>
      <c r="E6" s="418">
        <f t="shared" si="0"/>
        <v>0</v>
      </c>
      <c r="F6" s="418">
        <f t="shared" si="0"/>
        <v>0</v>
      </c>
      <c r="G6" s="418">
        <f t="shared" si="0"/>
        <v>0</v>
      </c>
      <c r="H6" s="419">
        <f t="shared" si="0"/>
        <v>0</v>
      </c>
      <c r="J6" s="229"/>
      <c r="K6" s="229"/>
      <c r="L6" s="229"/>
      <c r="M6" s="229"/>
      <c r="N6" s="229"/>
      <c r="O6" s="229"/>
    </row>
    <row r="7" spans="2:15" ht="15.75">
      <c r="B7" s="235" t="s">
        <v>281</v>
      </c>
      <c r="C7" s="420">
        <f>SUM(D7,F7,H7)</f>
        <v>36</v>
      </c>
      <c r="D7" s="421">
        <v>36</v>
      </c>
      <c r="E7" s="421"/>
      <c r="F7" s="421"/>
      <c r="G7" s="421"/>
      <c r="H7" s="422"/>
      <c r="J7" s="229"/>
      <c r="K7" s="26">
        <f aca="true" t="shared" si="1" ref="K7:K15">IF(E7&gt;D7,"Er","")</f>
      </c>
      <c r="L7" s="229"/>
      <c r="M7" s="26">
        <f>IF(G7&gt;F7,"Er","")</f>
      </c>
      <c r="N7" s="229"/>
      <c r="O7" s="229"/>
    </row>
    <row r="8" spans="2:15" ht="15.75">
      <c r="B8" s="236" t="s">
        <v>282</v>
      </c>
      <c r="C8" s="420">
        <f aca="true" t="shared" si="2" ref="C8:C15">SUM(D8,F8,H8)</f>
        <v>5</v>
      </c>
      <c r="D8" s="423">
        <v>5</v>
      </c>
      <c r="E8" s="423"/>
      <c r="F8" s="423"/>
      <c r="G8" s="423"/>
      <c r="H8" s="424"/>
      <c r="J8" s="229"/>
      <c r="K8" s="26">
        <f t="shared" si="1"/>
      </c>
      <c r="L8" s="229"/>
      <c r="M8" s="26">
        <f aca="true" t="shared" si="3" ref="M8:M15">IF(G8&gt;F8,"Er","")</f>
      </c>
      <c r="N8" s="229"/>
      <c r="O8" s="229"/>
    </row>
    <row r="9" spans="2:15" ht="15.75">
      <c r="B9" s="236" t="s">
        <v>283</v>
      </c>
      <c r="C9" s="420">
        <f t="shared" si="2"/>
        <v>1</v>
      </c>
      <c r="D9" s="423">
        <v>1</v>
      </c>
      <c r="E9" s="423"/>
      <c r="F9" s="423"/>
      <c r="G9" s="423"/>
      <c r="H9" s="424"/>
      <c r="J9" s="229"/>
      <c r="K9" s="26">
        <f t="shared" si="1"/>
      </c>
      <c r="L9" s="229"/>
      <c r="M9" s="26">
        <f t="shared" si="3"/>
      </c>
      <c r="N9" s="229"/>
      <c r="O9" s="229"/>
    </row>
    <row r="10" spans="2:15" ht="15.75">
      <c r="B10" s="425" t="s">
        <v>284</v>
      </c>
      <c r="C10" s="420">
        <f t="shared" si="2"/>
        <v>1</v>
      </c>
      <c r="D10" s="423">
        <v>1</v>
      </c>
      <c r="E10" s="423"/>
      <c r="F10" s="423"/>
      <c r="G10" s="423"/>
      <c r="H10" s="424"/>
      <c r="J10" s="229"/>
      <c r="K10" s="26">
        <f t="shared" si="1"/>
      </c>
      <c r="L10" s="229"/>
      <c r="M10" s="26">
        <f t="shared" si="3"/>
      </c>
      <c r="N10" s="229"/>
      <c r="O10" s="229"/>
    </row>
    <row r="11" spans="2:15" ht="15.75">
      <c r="B11" s="425" t="s">
        <v>285</v>
      </c>
      <c r="C11" s="420">
        <f t="shared" si="2"/>
        <v>1</v>
      </c>
      <c r="D11" s="423">
        <v>1</v>
      </c>
      <c r="E11" s="423"/>
      <c r="F11" s="423"/>
      <c r="G11" s="423"/>
      <c r="H11" s="424"/>
      <c r="J11" s="229"/>
      <c r="K11" s="26">
        <f t="shared" si="1"/>
      </c>
      <c r="L11" s="229"/>
      <c r="M11" s="26">
        <f t="shared" si="3"/>
      </c>
      <c r="N11" s="229"/>
      <c r="O11" s="229"/>
    </row>
    <row r="12" spans="2:15" ht="15.75">
      <c r="B12" s="425" t="s">
        <v>286</v>
      </c>
      <c r="C12" s="420">
        <f t="shared" si="2"/>
        <v>2</v>
      </c>
      <c r="D12" s="423">
        <v>2</v>
      </c>
      <c r="E12" s="423"/>
      <c r="F12" s="423"/>
      <c r="G12" s="423"/>
      <c r="H12" s="424"/>
      <c r="J12" s="229"/>
      <c r="K12" s="26">
        <f t="shared" si="1"/>
      </c>
      <c r="L12" s="229"/>
      <c r="M12" s="26">
        <f t="shared" si="3"/>
      </c>
      <c r="N12" s="229"/>
      <c r="O12" s="229"/>
    </row>
    <row r="13" spans="2:15" ht="15.75">
      <c r="B13" s="425" t="s">
        <v>287</v>
      </c>
      <c r="C13" s="420">
        <f t="shared" si="2"/>
        <v>0</v>
      </c>
      <c r="D13" s="423"/>
      <c r="E13" s="423"/>
      <c r="F13" s="423"/>
      <c r="G13" s="423"/>
      <c r="H13" s="424"/>
      <c r="J13" s="229"/>
      <c r="K13" s="26">
        <f t="shared" si="1"/>
      </c>
      <c r="L13" s="229"/>
      <c r="M13" s="26">
        <f t="shared" si="3"/>
      </c>
      <c r="N13" s="229"/>
      <c r="O13" s="229"/>
    </row>
    <row r="14" spans="2:15" ht="15.75">
      <c r="B14" s="425" t="s">
        <v>288</v>
      </c>
      <c r="C14" s="420">
        <f t="shared" si="2"/>
        <v>0</v>
      </c>
      <c r="D14" s="423"/>
      <c r="E14" s="423"/>
      <c r="F14" s="423"/>
      <c r="G14" s="423"/>
      <c r="H14" s="424"/>
      <c r="J14" s="229"/>
      <c r="K14" s="26">
        <f t="shared" si="1"/>
      </c>
      <c r="L14" s="229"/>
      <c r="M14" s="26">
        <f t="shared" si="3"/>
      </c>
      <c r="N14" s="229"/>
      <c r="O14" s="229"/>
    </row>
    <row r="15" spans="2:15" ht="16.5" thickBot="1">
      <c r="B15" s="260" t="s">
        <v>289</v>
      </c>
      <c r="C15" s="426">
        <f t="shared" si="2"/>
        <v>0</v>
      </c>
      <c r="D15" s="427"/>
      <c r="E15" s="427"/>
      <c r="F15" s="427"/>
      <c r="G15" s="427"/>
      <c r="H15" s="428"/>
      <c r="J15" s="229"/>
      <c r="K15" s="26">
        <f t="shared" si="1"/>
      </c>
      <c r="L15" s="229"/>
      <c r="M15" s="26">
        <f t="shared" si="3"/>
      </c>
      <c r="N15" s="229"/>
      <c r="O15" s="229"/>
    </row>
    <row r="16" ht="7.5" customHeight="1" thickBot="1">
      <c r="B16" s="429"/>
    </row>
    <row r="17" spans="2:8" ht="15.75">
      <c r="B17" s="343" t="s">
        <v>290</v>
      </c>
      <c r="C17" s="430" t="s">
        <v>275</v>
      </c>
      <c r="D17" s="431"/>
      <c r="E17" s="376" t="s">
        <v>291</v>
      </c>
      <c r="F17" s="377"/>
      <c r="G17" s="377"/>
      <c r="H17" s="432"/>
    </row>
    <row r="18" spans="2:8" ht="15.75">
      <c r="B18" s="344"/>
      <c r="C18" s="433"/>
      <c r="D18" s="434"/>
      <c r="E18" s="435" t="s">
        <v>279</v>
      </c>
      <c r="F18" s="436"/>
      <c r="G18" s="435" t="s">
        <v>292</v>
      </c>
      <c r="H18" s="437"/>
    </row>
    <row r="19" spans="2:12" ht="16.5" thickBot="1">
      <c r="B19" s="438" t="s">
        <v>293</v>
      </c>
      <c r="C19" s="439">
        <v>1600</v>
      </c>
      <c r="D19" s="440"/>
      <c r="E19" s="441"/>
      <c r="F19" s="442"/>
      <c r="G19" s="439"/>
      <c r="H19" s="443"/>
      <c r="J19" s="229">
        <f>IF(SUM(E19,G19)&gt;C19,"Er","")</f>
      </c>
      <c r="K19" s="229">
        <f>IF(E19&gt;C19,"Er","")</f>
      </c>
      <c r="L19" s="229">
        <f>IF(G19&gt;C19,"Er","")</f>
      </c>
    </row>
    <row r="20" ht="7.5" customHeight="1" thickBot="1"/>
    <row r="21" spans="2:8" ht="15.75">
      <c r="B21" s="444" t="s">
        <v>294</v>
      </c>
      <c r="C21" s="405" t="s">
        <v>275</v>
      </c>
      <c r="D21" s="406" t="s">
        <v>0</v>
      </c>
      <c r="E21" s="407"/>
      <c r="F21" s="407"/>
      <c r="G21" s="407"/>
      <c r="H21" s="408"/>
    </row>
    <row r="22" spans="2:8" ht="15.75">
      <c r="B22" s="445"/>
      <c r="C22" s="410"/>
      <c r="D22" s="411" t="s">
        <v>276</v>
      </c>
      <c r="E22" s="412"/>
      <c r="F22" s="411" t="s">
        <v>277</v>
      </c>
      <c r="G22" s="412"/>
      <c r="H22" s="413" t="s">
        <v>278</v>
      </c>
    </row>
    <row r="23" spans="2:8" ht="15.75">
      <c r="B23" s="409"/>
      <c r="C23" s="414"/>
      <c r="D23" s="415" t="s">
        <v>18</v>
      </c>
      <c r="E23" s="415" t="s">
        <v>279</v>
      </c>
      <c r="F23" s="415" t="s">
        <v>18</v>
      </c>
      <c r="G23" s="415" t="s">
        <v>279</v>
      </c>
      <c r="H23" s="416"/>
    </row>
    <row r="24" spans="2:15" ht="15.75">
      <c r="B24" s="417" t="s">
        <v>295</v>
      </c>
      <c r="C24" s="418">
        <f aca="true" t="shared" si="4" ref="C24:H24">SUM(C25:C30)</f>
        <v>7</v>
      </c>
      <c r="D24" s="418">
        <f t="shared" si="4"/>
        <v>7</v>
      </c>
      <c r="E24" s="418">
        <f t="shared" si="4"/>
        <v>0</v>
      </c>
      <c r="F24" s="418">
        <f t="shared" si="4"/>
        <v>0</v>
      </c>
      <c r="G24" s="418">
        <f t="shared" si="4"/>
        <v>0</v>
      </c>
      <c r="H24" s="419">
        <f t="shared" si="4"/>
        <v>0</v>
      </c>
      <c r="J24" s="26"/>
      <c r="K24" s="26"/>
      <c r="L24" s="26"/>
      <c r="M24" s="26"/>
      <c r="N24" s="26"/>
      <c r="O24" s="26"/>
    </row>
    <row r="25" spans="2:15" ht="15.75">
      <c r="B25" s="235" t="s">
        <v>296</v>
      </c>
      <c r="C25" s="420">
        <f aca="true" t="shared" si="5" ref="C25:C30">SUM(D25,F25,H25)</f>
        <v>1</v>
      </c>
      <c r="D25" s="421">
        <v>1</v>
      </c>
      <c r="E25" s="421"/>
      <c r="F25" s="421"/>
      <c r="G25" s="421"/>
      <c r="H25" s="422"/>
      <c r="J25" s="26"/>
      <c r="K25" s="26">
        <f aca="true" t="shared" si="6" ref="K25:K30">IF(E25&gt;D25,"Er","")</f>
      </c>
      <c r="L25" s="26"/>
      <c r="M25" s="26">
        <f aca="true" t="shared" si="7" ref="M25:M30">IF(G25&gt;F25,"Er","")</f>
      </c>
      <c r="N25" s="26"/>
      <c r="O25" s="26"/>
    </row>
    <row r="26" spans="2:15" ht="15.75">
      <c r="B26" s="236" t="s">
        <v>297</v>
      </c>
      <c r="C26" s="420">
        <f t="shared" si="5"/>
        <v>1</v>
      </c>
      <c r="D26" s="423">
        <v>1</v>
      </c>
      <c r="E26" s="423"/>
      <c r="F26" s="423"/>
      <c r="G26" s="423"/>
      <c r="H26" s="424"/>
      <c r="J26" s="26"/>
      <c r="K26" s="26">
        <f t="shared" si="6"/>
      </c>
      <c r="L26" s="26"/>
      <c r="M26" s="26">
        <f t="shared" si="7"/>
      </c>
      <c r="N26" s="26"/>
      <c r="O26" s="26"/>
    </row>
    <row r="27" spans="2:15" ht="15.75">
      <c r="B27" s="236" t="s">
        <v>298</v>
      </c>
      <c r="C27" s="420">
        <f t="shared" si="5"/>
        <v>1</v>
      </c>
      <c r="D27" s="423">
        <v>1</v>
      </c>
      <c r="E27" s="423"/>
      <c r="F27" s="423"/>
      <c r="G27" s="423"/>
      <c r="H27" s="424"/>
      <c r="J27" s="26"/>
      <c r="K27" s="26">
        <f t="shared" si="6"/>
      </c>
      <c r="L27" s="26"/>
      <c r="M27" s="26">
        <f t="shared" si="7"/>
      </c>
      <c r="N27" s="26"/>
      <c r="O27" s="26"/>
    </row>
    <row r="28" spans="2:15" ht="15.75">
      <c r="B28" s="236" t="s">
        <v>299</v>
      </c>
      <c r="C28" s="420">
        <f t="shared" si="5"/>
        <v>1</v>
      </c>
      <c r="D28" s="423">
        <v>1</v>
      </c>
      <c r="E28" s="423"/>
      <c r="F28" s="423"/>
      <c r="G28" s="423"/>
      <c r="H28" s="424"/>
      <c r="J28" s="26"/>
      <c r="K28" s="26">
        <f t="shared" si="6"/>
      </c>
      <c r="L28" s="26"/>
      <c r="M28" s="26">
        <f t="shared" si="7"/>
      </c>
      <c r="N28" s="26"/>
      <c r="O28" s="26"/>
    </row>
    <row r="29" spans="2:15" ht="15.75">
      <c r="B29" s="236" t="s">
        <v>300</v>
      </c>
      <c r="C29" s="420">
        <f t="shared" si="5"/>
        <v>1</v>
      </c>
      <c r="D29" s="423">
        <v>1</v>
      </c>
      <c r="E29" s="423"/>
      <c r="F29" s="423"/>
      <c r="G29" s="423"/>
      <c r="H29" s="424"/>
      <c r="J29" s="26"/>
      <c r="K29" s="26">
        <f t="shared" si="6"/>
      </c>
      <c r="L29" s="26"/>
      <c r="M29" s="26">
        <f t="shared" si="7"/>
      </c>
      <c r="N29" s="26"/>
      <c r="O29" s="26"/>
    </row>
    <row r="30" spans="2:15" ht="16.5" thickBot="1">
      <c r="B30" s="260" t="s">
        <v>289</v>
      </c>
      <c r="C30" s="426">
        <f t="shared" si="5"/>
        <v>2</v>
      </c>
      <c r="D30" s="427">
        <v>2</v>
      </c>
      <c r="E30" s="427"/>
      <c r="F30" s="427"/>
      <c r="G30" s="427"/>
      <c r="H30" s="428"/>
      <c r="J30" s="26"/>
      <c r="K30" s="26">
        <f t="shared" si="6"/>
      </c>
      <c r="L30" s="26"/>
      <c r="M30" s="26">
        <f t="shared" si="7"/>
      </c>
      <c r="N30" s="26"/>
      <c r="O30" s="26"/>
    </row>
    <row r="31" spans="2:15" ht="6.75" customHeight="1" thickBot="1">
      <c r="B31" s="446"/>
      <c r="C31" s="1"/>
      <c r="D31" s="1"/>
      <c r="E31" s="1"/>
      <c r="F31" s="1"/>
      <c r="G31" s="1"/>
      <c r="H31" s="1"/>
      <c r="J31" s="447"/>
      <c r="K31" s="447"/>
      <c r="L31" s="447"/>
      <c r="M31" s="447"/>
      <c r="N31" s="447"/>
      <c r="O31" s="447"/>
    </row>
    <row r="32" spans="2:15" s="9" customFormat="1" ht="15.75">
      <c r="B32" s="448" t="s">
        <v>301</v>
      </c>
      <c r="C32" s="405" t="s">
        <v>275</v>
      </c>
      <c r="D32" s="406" t="s">
        <v>0</v>
      </c>
      <c r="E32" s="407"/>
      <c r="F32" s="407"/>
      <c r="G32" s="407"/>
      <c r="H32" s="408"/>
      <c r="I32" s="449"/>
      <c r="J32" s="38"/>
      <c r="K32" s="38"/>
      <c r="L32" s="38"/>
      <c r="M32" s="38"/>
      <c r="N32" s="38"/>
      <c r="O32" s="38"/>
    </row>
    <row r="33" spans="2:15" s="9" customFormat="1" ht="15.75">
      <c r="B33" s="450"/>
      <c r="C33" s="410"/>
      <c r="D33" s="411" t="s">
        <v>276</v>
      </c>
      <c r="E33" s="412"/>
      <c r="F33" s="411" t="s">
        <v>277</v>
      </c>
      <c r="G33" s="412"/>
      <c r="H33" s="413" t="s">
        <v>278</v>
      </c>
      <c r="I33" s="449"/>
      <c r="J33" s="38"/>
      <c r="K33" s="38"/>
      <c r="L33" s="38"/>
      <c r="M33" s="38"/>
      <c r="N33" s="38"/>
      <c r="O33" s="38"/>
    </row>
    <row r="34" spans="2:15" s="9" customFormat="1" ht="15.75">
      <c r="B34" s="451"/>
      <c r="C34" s="414"/>
      <c r="D34" s="415" t="s">
        <v>18</v>
      </c>
      <c r="E34" s="415" t="s">
        <v>279</v>
      </c>
      <c r="F34" s="415" t="s">
        <v>18</v>
      </c>
      <c r="G34" s="415" t="s">
        <v>279</v>
      </c>
      <c r="H34" s="416"/>
      <c r="I34" s="449"/>
      <c r="J34" s="38"/>
      <c r="K34" s="38"/>
      <c r="L34" s="38"/>
      <c r="M34" s="38"/>
      <c r="N34" s="38"/>
      <c r="O34" s="38"/>
    </row>
    <row r="35" spans="2:15" s="9" customFormat="1" ht="15.75">
      <c r="B35" s="452" t="s">
        <v>302</v>
      </c>
      <c r="C35" s="418">
        <f aca="true" t="shared" si="8" ref="C35:H35">SUM(C36:C39)</f>
        <v>6</v>
      </c>
      <c r="D35" s="418">
        <f t="shared" si="8"/>
        <v>6</v>
      </c>
      <c r="E35" s="418">
        <f t="shared" si="8"/>
        <v>0</v>
      </c>
      <c r="F35" s="418">
        <f t="shared" si="8"/>
        <v>0</v>
      </c>
      <c r="G35" s="418">
        <f t="shared" si="8"/>
        <v>0</v>
      </c>
      <c r="H35" s="419">
        <f t="shared" si="8"/>
        <v>0</v>
      </c>
      <c r="I35" s="449"/>
      <c r="J35" s="26"/>
      <c r="K35" s="26"/>
      <c r="L35" s="26"/>
      <c r="M35" s="26"/>
      <c r="N35" s="26"/>
      <c r="O35" s="26"/>
    </row>
    <row r="36" spans="2:15" s="9" customFormat="1" ht="15.75">
      <c r="B36" s="154" t="s">
        <v>303</v>
      </c>
      <c r="C36" s="420">
        <f>SUM(D36,F36,H36)</f>
        <v>1</v>
      </c>
      <c r="D36" s="453">
        <v>1</v>
      </c>
      <c r="E36" s="453"/>
      <c r="F36" s="453"/>
      <c r="G36" s="453"/>
      <c r="H36" s="454"/>
      <c r="I36" s="449"/>
      <c r="J36" s="26"/>
      <c r="K36" s="26">
        <f>IF(E36&gt;D36,"Er","")</f>
      </c>
      <c r="L36" s="26"/>
      <c r="M36" s="26">
        <f>IF(G36&gt;F36,"Er","")</f>
      </c>
      <c r="N36" s="26"/>
      <c r="O36" s="26"/>
    </row>
    <row r="37" spans="2:15" s="9" customFormat="1" ht="15.75">
      <c r="B37" s="160" t="s">
        <v>304</v>
      </c>
      <c r="C37" s="420">
        <f>SUM(D37,F37,H37)</f>
        <v>1</v>
      </c>
      <c r="D37" s="421">
        <v>1</v>
      </c>
      <c r="E37" s="421"/>
      <c r="F37" s="421"/>
      <c r="G37" s="421"/>
      <c r="H37" s="422"/>
      <c r="I37" s="449"/>
      <c r="J37" s="26"/>
      <c r="K37" s="26">
        <f>IF(E37&gt;D37,"Er","")</f>
      </c>
      <c r="L37" s="26"/>
      <c r="M37" s="26">
        <f>IF(G37&gt;F37,"Er","")</f>
      </c>
      <c r="N37" s="26"/>
      <c r="O37" s="26"/>
    </row>
    <row r="38" spans="2:15" s="9" customFormat="1" ht="15.75">
      <c r="B38" s="160" t="s">
        <v>305</v>
      </c>
      <c r="C38" s="420">
        <f>SUM(D38,F38,H38)</f>
        <v>2</v>
      </c>
      <c r="D38" s="423">
        <v>2</v>
      </c>
      <c r="E38" s="423"/>
      <c r="F38" s="423"/>
      <c r="G38" s="423"/>
      <c r="H38" s="424"/>
      <c r="I38" s="449"/>
      <c r="J38" s="26"/>
      <c r="K38" s="26">
        <f>IF(E38&gt;D38,"Er","")</f>
      </c>
      <c r="L38" s="26"/>
      <c r="M38" s="26">
        <f>IF(G38&gt;F38,"Er","")</f>
      </c>
      <c r="N38" s="26"/>
      <c r="O38" s="26"/>
    </row>
    <row r="39" spans="2:15" s="9" customFormat="1" ht="16.5" thickBot="1">
      <c r="B39" s="161" t="s">
        <v>306</v>
      </c>
      <c r="C39" s="426">
        <f>SUM(D39,F39,H39)</f>
        <v>2</v>
      </c>
      <c r="D39" s="427">
        <v>2</v>
      </c>
      <c r="E39" s="427"/>
      <c r="F39" s="427"/>
      <c r="G39" s="427"/>
      <c r="H39" s="428"/>
      <c r="I39" s="449"/>
      <c r="J39" s="26"/>
      <c r="K39" s="26">
        <f>IF(E39&gt;D39,"Er","")</f>
      </c>
      <c r="L39" s="26"/>
      <c r="M39" s="26">
        <f>IF(G39&gt;F39,"Er","")</f>
      </c>
      <c r="N39" s="26"/>
      <c r="O39" s="26"/>
    </row>
    <row r="40" ht="7.5" customHeight="1" thickBot="1"/>
    <row r="41" spans="2:9" ht="15.75">
      <c r="B41" s="455" t="s">
        <v>307</v>
      </c>
      <c r="C41" s="405" t="s">
        <v>275</v>
      </c>
      <c r="D41" s="406" t="s">
        <v>0</v>
      </c>
      <c r="E41" s="407"/>
      <c r="F41" s="407"/>
      <c r="G41" s="407"/>
      <c r="H41" s="408"/>
      <c r="I41" s="456"/>
    </row>
    <row r="42" spans="2:9" ht="15.75">
      <c r="B42" s="457"/>
      <c r="C42" s="410"/>
      <c r="D42" s="411" t="s">
        <v>276</v>
      </c>
      <c r="E42" s="412"/>
      <c r="F42" s="411" t="s">
        <v>277</v>
      </c>
      <c r="G42" s="412"/>
      <c r="H42" s="413" t="s">
        <v>278</v>
      </c>
      <c r="I42" s="456"/>
    </row>
    <row r="43" spans="2:9" ht="15.75">
      <c r="B43" s="458"/>
      <c r="C43" s="414"/>
      <c r="D43" s="415" t="s">
        <v>18</v>
      </c>
      <c r="E43" s="415" t="s">
        <v>279</v>
      </c>
      <c r="F43" s="415" t="s">
        <v>18</v>
      </c>
      <c r="G43" s="415" t="s">
        <v>279</v>
      </c>
      <c r="H43" s="416"/>
      <c r="I43" s="456"/>
    </row>
    <row r="44" spans="2:15" ht="15.75">
      <c r="B44" s="417" t="s">
        <v>302</v>
      </c>
      <c r="C44" s="418">
        <f aca="true" t="shared" si="9" ref="C44:H44">SUM(C45:C48)</f>
        <v>0</v>
      </c>
      <c r="D44" s="418">
        <f t="shared" si="9"/>
        <v>0</v>
      </c>
      <c r="E44" s="418">
        <f t="shared" si="9"/>
        <v>0</v>
      </c>
      <c r="F44" s="418">
        <f t="shared" si="9"/>
        <v>0</v>
      </c>
      <c r="G44" s="418">
        <f t="shared" si="9"/>
        <v>0</v>
      </c>
      <c r="H44" s="419">
        <f t="shared" si="9"/>
        <v>0</v>
      </c>
      <c r="I44" s="456"/>
      <c r="J44" s="26"/>
      <c r="K44" s="26"/>
      <c r="L44" s="26"/>
      <c r="M44" s="26"/>
      <c r="N44" s="26"/>
      <c r="O44" s="26"/>
    </row>
    <row r="45" spans="2:15" ht="15.75">
      <c r="B45" s="235" t="s">
        <v>308</v>
      </c>
      <c r="C45" s="420">
        <f>SUM(D45,F45,H45)</f>
        <v>0</v>
      </c>
      <c r="D45" s="453"/>
      <c r="E45" s="453"/>
      <c r="F45" s="453"/>
      <c r="G45" s="453"/>
      <c r="H45" s="454"/>
      <c r="I45" s="456"/>
      <c r="J45" s="26"/>
      <c r="K45" s="26">
        <f>IF(E45&gt;D45,"Er","")</f>
      </c>
      <c r="L45" s="26"/>
      <c r="M45" s="26">
        <f>IF(G45&gt;F45,"Er","")</f>
      </c>
      <c r="N45" s="26"/>
      <c r="O45" s="26"/>
    </row>
    <row r="46" spans="2:15" ht="15.75">
      <c r="B46" s="236" t="s">
        <v>309</v>
      </c>
      <c r="C46" s="420">
        <f>SUM(D46,F46,H46)</f>
        <v>0</v>
      </c>
      <c r="D46" s="423"/>
      <c r="E46" s="423"/>
      <c r="F46" s="423"/>
      <c r="G46" s="423"/>
      <c r="H46" s="424"/>
      <c r="I46" s="456"/>
      <c r="J46" s="26"/>
      <c r="K46" s="26">
        <f>IF(E46&gt;D46,"Er","")</f>
      </c>
      <c r="L46" s="26"/>
      <c r="M46" s="26">
        <f>IF(G46&gt;F46,"Er","")</f>
      </c>
      <c r="N46" s="26"/>
      <c r="O46" s="26"/>
    </row>
    <row r="47" spans="2:15" ht="15.75">
      <c r="B47" s="236" t="s">
        <v>310</v>
      </c>
      <c r="C47" s="420">
        <f>SUM(D47,F47,H47)</f>
        <v>0</v>
      </c>
      <c r="D47" s="423"/>
      <c r="E47" s="423"/>
      <c r="F47" s="423"/>
      <c r="G47" s="423"/>
      <c r="H47" s="424"/>
      <c r="I47" s="456"/>
      <c r="J47" s="26"/>
      <c r="K47" s="26">
        <f>IF(E47&gt;D47,"Er","")</f>
      </c>
      <c r="L47" s="26"/>
      <c r="M47" s="26">
        <f>IF(G47&gt;F47,"Er","")</f>
      </c>
      <c r="N47" s="26"/>
      <c r="O47" s="26"/>
    </row>
    <row r="48" spans="2:15" ht="16.5" thickBot="1">
      <c r="B48" s="260" t="s">
        <v>289</v>
      </c>
      <c r="C48" s="426">
        <f>SUM(D48,F48,H48)</f>
        <v>0</v>
      </c>
      <c r="D48" s="427"/>
      <c r="E48" s="427"/>
      <c r="F48" s="427"/>
      <c r="G48" s="427"/>
      <c r="H48" s="428"/>
      <c r="I48" s="456"/>
      <c r="J48" s="26"/>
      <c r="K48" s="26">
        <f>IF(E48&gt;D48,"Er","")</f>
      </c>
      <c r="L48" s="26"/>
      <c r="M48" s="26">
        <f>IF(G48&gt;F48,"Er","")</f>
      </c>
      <c r="N48" s="26"/>
      <c r="O48" s="26"/>
    </row>
    <row r="49" spans="3:15" ht="4.5" customHeight="1" thickBot="1">
      <c r="C49" s="459"/>
      <c r="D49" s="459"/>
      <c r="E49" s="460"/>
      <c r="F49" s="459"/>
      <c r="G49" s="459"/>
      <c r="H49" s="459"/>
      <c r="I49" s="461"/>
      <c r="J49" s="462"/>
      <c r="K49" s="462"/>
      <c r="L49" s="462"/>
      <c r="M49" s="462"/>
      <c r="N49" s="462"/>
      <c r="O49" s="462"/>
    </row>
    <row r="50" spans="2:8" ht="15.75">
      <c r="B50" s="444" t="s">
        <v>311</v>
      </c>
      <c r="C50" s="405" t="s">
        <v>275</v>
      </c>
      <c r="D50" s="406" t="s">
        <v>0</v>
      </c>
      <c r="E50" s="407"/>
      <c r="F50" s="407"/>
      <c r="G50" s="407"/>
      <c r="H50" s="408"/>
    </row>
    <row r="51" spans="2:8" ht="15.75">
      <c r="B51" s="445"/>
      <c r="C51" s="410"/>
      <c r="D51" s="411" t="s">
        <v>276</v>
      </c>
      <c r="E51" s="412"/>
      <c r="F51" s="411" t="s">
        <v>277</v>
      </c>
      <c r="G51" s="412"/>
      <c r="H51" s="463" t="s">
        <v>278</v>
      </c>
    </row>
    <row r="52" spans="2:8" ht="15.75">
      <c r="B52" s="409"/>
      <c r="C52" s="414"/>
      <c r="D52" s="415" t="s">
        <v>18</v>
      </c>
      <c r="E52" s="415" t="s">
        <v>279</v>
      </c>
      <c r="F52" s="415" t="s">
        <v>18</v>
      </c>
      <c r="G52" s="415" t="s">
        <v>279</v>
      </c>
      <c r="H52" s="464"/>
    </row>
    <row r="53" spans="2:15" ht="15.75">
      <c r="B53" s="417" t="s">
        <v>295</v>
      </c>
      <c r="C53" s="418">
        <f aca="true" t="shared" si="10" ref="C53:H53">SUM(C54:C62)</f>
        <v>14</v>
      </c>
      <c r="D53" s="465">
        <f t="shared" si="10"/>
        <v>14</v>
      </c>
      <c r="E53" s="465">
        <f t="shared" si="10"/>
        <v>0</v>
      </c>
      <c r="F53" s="465">
        <f t="shared" si="10"/>
        <v>0</v>
      </c>
      <c r="G53" s="465">
        <f t="shared" si="10"/>
        <v>0</v>
      </c>
      <c r="H53" s="466">
        <f t="shared" si="10"/>
        <v>0</v>
      </c>
      <c r="J53" s="26"/>
      <c r="K53" s="26"/>
      <c r="L53" s="26"/>
      <c r="M53" s="26"/>
      <c r="N53" s="26"/>
      <c r="O53" s="26"/>
    </row>
    <row r="54" spans="2:15" ht="15.75">
      <c r="B54" s="235" t="s">
        <v>312</v>
      </c>
      <c r="C54" s="420">
        <f>SUM(D54,F54,H54)</f>
        <v>1</v>
      </c>
      <c r="D54" s="453">
        <v>1</v>
      </c>
      <c r="E54" s="453"/>
      <c r="F54" s="453"/>
      <c r="G54" s="453"/>
      <c r="H54" s="454"/>
      <c r="J54" s="26"/>
      <c r="K54" s="26">
        <f aca="true" t="shared" si="11" ref="K54:K62">IF(E54&gt;D54,"Er","")</f>
      </c>
      <c r="L54" s="26"/>
      <c r="M54" s="26">
        <f>IF(G54&gt;F54,"Er","")</f>
      </c>
      <c r="N54" s="26"/>
      <c r="O54" s="26"/>
    </row>
    <row r="55" spans="2:15" ht="15.75">
      <c r="B55" s="236" t="s">
        <v>313</v>
      </c>
      <c r="C55" s="420">
        <f aca="true" t="shared" si="12" ref="C55:C62">SUM(D55,F55,H55)</f>
        <v>3</v>
      </c>
      <c r="D55" s="423">
        <v>3</v>
      </c>
      <c r="E55" s="423"/>
      <c r="F55" s="423"/>
      <c r="G55" s="423"/>
      <c r="H55" s="424"/>
      <c r="J55" s="26"/>
      <c r="K55" s="26">
        <f t="shared" si="11"/>
      </c>
      <c r="L55" s="26"/>
      <c r="M55" s="26">
        <f aca="true" t="shared" si="13" ref="M55:M62">IF(G55&gt;F55,"Er","")</f>
      </c>
      <c r="N55" s="26"/>
      <c r="O55" s="26"/>
    </row>
    <row r="56" spans="2:15" ht="15.75">
      <c r="B56" s="236" t="s">
        <v>314</v>
      </c>
      <c r="C56" s="420">
        <f t="shared" si="12"/>
        <v>1</v>
      </c>
      <c r="D56" s="423">
        <v>1</v>
      </c>
      <c r="E56" s="423"/>
      <c r="F56" s="423"/>
      <c r="G56" s="423"/>
      <c r="H56" s="424"/>
      <c r="J56" s="26"/>
      <c r="K56" s="26">
        <f t="shared" si="11"/>
      </c>
      <c r="L56" s="26"/>
      <c r="M56" s="26">
        <f t="shared" si="13"/>
      </c>
      <c r="N56" s="26"/>
      <c r="O56" s="26"/>
    </row>
    <row r="57" spans="2:15" ht="15.75">
      <c r="B57" s="236" t="s">
        <v>315</v>
      </c>
      <c r="C57" s="420">
        <f t="shared" si="12"/>
        <v>1</v>
      </c>
      <c r="D57" s="423">
        <v>1</v>
      </c>
      <c r="E57" s="423"/>
      <c r="F57" s="423"/>
      <c r="G57" s="423"/>
      <c r="H57" s="424"/>
      <c r="J57" s="26"/>
      <c r="K57" s="26">
        <f t="shared" si="11"/>
      </c>
      <c r="L57" s="26"/>
      <c r="M57" s="26">
        <f t="shared" si="13"/>
      </c>
      <c r="N57" s="26"/>
      <c r="O57" s="26"/>
    </row>
    <row r="58" spans="2:15" ht="15.75">
      <c r="B58" s="236" t="s">
        <v>316</v>
      </c>
      <c r="C58" s="420">
        <f t="shared" si="12"/>
        <v>1</v>
      </c>
      <c r="D58" s="423">
        <v>1</v>
      </c>
      <c r="E58" s="423"/>
      <c r="F58" s="423"/>
      <c r="G58" s="423"/>
      <c r="H58" s="424"/>
      <c r="J58" s="26"/>
      <c r="K58" s="26">
        <f t="shared" si="11"/>
      </c>
      <c r="L58" s="26"/>
      <c r="M58" s="26">
        <f t="shared" si="13"/>
      </c>
      <c r="N58" s="26"/>
      <c r="O58" s="26"/>
    </row>
    <row r="59" spans="2:15" ht="15.75">
      <c r="B59" s="236" t="s">
        <v>317</v>
      </c>
      <c r="C59" s="420">
        <f t="shared" si="12"/>
        <v>1</v>
      </c>
      <c r="D59" s="423">
        <v>1</v>
      </c>
      <c r="E59" s="423"/>
      <c r="F59" s="423"/>
      <c r="G59" s="423"/>
      <c r="H59" s="424"/>
      <c r="J59" s="26"/>
      <c r="K59" s="26">
        <f t="shared" si="11"/>
      </c>
      <c r="L59" s="26"/>
      <c r="M59" s="26">
        <f t="shared" si="13"/>
      </c>
      <c r="N59" s="26"/>
      <c r="O59" s="26"/>
    </row>
    <row r="60" spans="2:16" ht="15.75">
      <c r="B60" s="236" t="s">
        <v>318</v>
      </c>
      <c r="C60" s="420">
        <f t="shared" si="12"/>
        <v>1</v>
      </c>
      <c r="D60" s="423">
        <v>1</v>
      </c>
      <c r="E60" s="423"/>
      <c r="F60" s="423"/>
      <c r="G60" s="423"/>
      <c r="H60" s="424"/>
      <c r="J60" s="26"/>
      <c r="K60" s="26">
        <f t="shared" si="11"/>
      </c>
      <c r="L60" s="26"/>
      <c r="M60" s="26">
        <f t="shared" si="13"/>
      </c>
      <c r="N60" s="26"/>
      <c r="O60" s="26"/>
      <c r="P60" s="204"/>
    </row>
    <row r="61" spans="2:15" ht="15.75">
      <c r="B61" s="236" t="s">
        <v>319</v>
      </c>
      <c r="C61" s="420">
        <f t="shared" si="12"/>
        <v>2</v>
      </c>
      <c r="D61" s="423">
        <v>2</v>
      </c>
      <c r="E61" s="423"/>
      <c r="F61" s="423"/>
      <c r="G61" s="423"/>
      <c r="H61" s="424"/>
      <c r="J61" s="26"/>
      <c r="K61" s="26">
        <f t="shared" si="11"/>
      </c>
      <c r="L61" s="26"/>
      <c r="M61" s="26">
        <f t="shared" si="13"/>
      </c>
      <c r="N61" s="26"/>
      <c r="O61" s="26"/>
    </row>
    <row r="62" spans="2:15" ht="16.5" thickBot="1">
      <c r="B62" s="260" t="s">
        <v>289</v>
      </c>
      <c r="C62" s="426">
        <f t="shared" si="12"/>
        <v>3</v>
      </c>
      <c r="D62" s="427">
        <v>3</v>
      </c>
      <c r="E62" s="427"/>
      <c r="F62" s="427"/>
      <c r="G62" s="427"/>
      <c r="H62" s="428"/>
      <c r="J62" s="26"/>
      <c r="K62" s="26">
        <f t="shared" si="11"/>
      </c>
      <c r="L62" s="26"/>
      <c r="M62" s="26">
        <f t="shared" si="13"/>
      </c>
      <c r="N62" s="26"/>
      <c r="O62" s="26"/>
    </row>
    <row r="63" spans="2:15" ht="9.75" customHeight="1" thickBot="1">
      <c r="B63" s="467"/>
      <c r="C63" s="468"/>
      <c r="D63" s="469"/>
      <c r="E63" s="470"/>
      <c r="F63" s="469"/>
      <c r="G63" s="469"/>
      <c r="H63" s="469"/>
      <c r="J63" s="1"/>
      <c r="K63" s="1"/>
      <c r="L63" s="1"/>
      <c r="M63" s="1"/>
      <c r="N63" s="1"/>
      <c r="O63" s="1"/>
    </row>
    <row r="64" spans="2:15" ht="15.75">
      <c r="B64" s="455" t="s">
        <v>320</v>
      </c>
      <c r="C64" s="405" t="s">
        <v>275</v>
      </c>
      <c r="D64" s="406" t="s">
        <v>0</v>
      </c>
      <c r="E64" s="407"/>
      <c r="F64" s="407"/>
      <c r="G64" s="407"/>
      <c r="H64" s="408"/>
      <c r="I64" s="456"/>
      <c r="J64" s="1"/>
      <c r="K64" s="1"/>
      <c r="L64" s="1"/>
      <c r="M64" s="1"/>
      <c r="N64" s="1"/>
      <c r="O64" s="1"/>
    </row>
    <row r="65" spans="2:15" ht="15.75">
      <c r="B65" s="457"/>
      <c r="C65" s="410"/>
      <c r="D65" s="411" t="s">
        <v>276</v>
      </c>
      <c r="E65" s="412"/>
      <c r="F65" s="411" t="s">
        <v>277</v>
      </c>
      <c r="G65" s="412"/>
      <c r="H65" s="413" t="s">
        <v>278</v>
      </c>
      <c r="I65" s="456"/>
      <c r="J65" s="1"/>
      <c r="K65" s="1"/>
      <c r="L65" s="1"/>
      <c r="M65" s="1"/>
      <c r="N65" s="1"/>
      <c r="O65" s="1"/>
    </row>
    <row r="66" spans="2:9" ht="15.75">
      <c r="B66" s="458"/>
      <c r="C66" s="414"/>
      <c r="D66" s="415" t="s">
        <v>18</v>
      </c>
      <c r="E66" s="415" t="s">
        <v>279</v>
      </c>
      <c r="F66" s="415" t="s">
        <v>18</v>
      </c>
      <c r="G66" s="415" t="s">
        <v>279</v>
      </c>
      <c r="H66" s="416"/>
      <c r="I66" s="456"/>
    </row>
    <row r="67" spans="2:15" ht="15.75">
      <c r="B67" s="417" t="s">
        <v>302</v>
      </c>
      <c r="C67" s="465">
        <f aca="true" t="shared" si="14" ref="C67:H67">SUM(C68:C70)</f>
        <v>2</v>
      </c>
      <c r="D67" s="465">
        <f t="shared" si="14"/>
        <v>2</v>
      </c>
      <c r="E67" s="465">
        <f t="shared" si="14"/>
        <v>0</v>
      </c>
      <c r="F67" s="465">
        <f t="shared" si="14"/>
        <v>0</v>
      </c>
      <c r="G67" s="465">
        <f t="shared" si="14"/>
        <v>0</v>
      </c>
      <c r="H67" s="466">
        <f t="shared" si="14"/>
        <v>0</v>
      </c>
      <c r="I67" s="456"/>
      <c r="J67" s="26"/>
      <c r="K67" s="26"/>
      <c r="L67" s="26"/>
      <c r="M67" s="26"/>
      <c r="N67" s="26"/>
      <c r="O67" s="26"/>
    </row>
    <row r="68" spans="2:15" ht="15.75">
      <c r="B68" s="235" t="s">
        <v>321</v>
      </c>
      <c r="C68" s="420">
        <f>SUM(D68,F68,H68)</f>
        <v>1</v>
      </c>
      <c r="D68" s="453">
        <v>1</v>
      </c>
      <c r="E68" s="453"/>
      <c r="F68" s="453"/>
      <c r="G68" s="453"/>
      <c r="H68" s="454"/>
      <c r="I68" s="456"/>
      <c r="J68" s="26"/>
      <c r="K68" s="26">
        <f>IF(E68&gt;D68,"Er","")</f>
      </c>
      <c r="L68" s="26"/>
      <c r="M68" s="26">
        <f>IF(G68&gt;F68,"Er","")</f>
      </c>
      <c r="N68" s="26"/>
      <c r="O68" s="26"/>
    </row>
    <row r="69" spans="2:15" ht="15.75">
      <c r="B69" s="236" t="s">
        <v>322</v>
      </c>
      <c r="C69" s="420">
        <f>SUM(D69,F69,H69)</f>
        <v>1</v>
      </c>
      <c r="D69" s="423">
        <v>1</v>
      </c>
      <c r="E69" s="423"/>
      <c r="F69" s="423"/>
      <c r="G69" s="423"/>
      <c r="H69" s="424"/>
      <c r="I69" s="456"/>
      <c r="J69" s="26"/>
      <c r="K69" s="26">
        <f>IF(E69&gt;D69,"Er","")</f>
      </c>
      <c r="L69" s="26"/>
      <c r="M69" s="26">
        <f>IF(G69&gt;F69,"Er","")</f>
      </c>
      <c r="N69" s="26"/>
      <c r="O69" s="26"/>
    </row>
    <row r="70" spans="2:15" ht="16.5" thickBot="1">
      <c r="B70" s="260" t="s">
        <v>289</v>
      </c>
      <c r="C70" s="426">
        <f>SUM(D70,F70,H70)</f>
        <v>0</v>
      </c>
      <c r="D70" s="427"/>
      <c r="E70" s="427"/>
      <c r="F70" s="427"/>
      <c r="G70" s="427"/>
      <c r="H70" s="428"/>
      <c r="I70" s="456"/>
      <c r="J70" s="26"/>
      <c r="K70" s="26">
        <f>IF(E70&gt;D70,"Er","")</f>
      </c>
      <c r="L70" s="26"/>
      <c r="M70" s="26">
        <f>IF(G70&gt;F70,"Er","")</f>
      </c>
      <c r="N70" s="26"/>
      <c r="O70" s="26"/>
    </row>
    <row r="71" spans="3:15" ht="15.75" thickBot="1">
      <c r="C71" s="459"/>
      <c r="D71" s="459"/>
      <c r="E71" s="460"/>
      <c r="F71" s="459"/>
      <c r="G71" s="459"/>
      <c r="H71" s="459"/>
      <c r="I71" s="461"/>
      <c r="J71" s="462"/>
      <c r="K71" s="462"/>
      <c r="L71" s="462"/>
      <c r="M71" s="462"/>
      <c r="N71" s="462"/>
      <c r="O71" s="462"/>
    </row>
    <row r="72" spans="2:8" ht="18" customHeight="1">
      <c r="B72" s="343" t="s">
        <v>323</v>
      </c>
      <c r="C72" s="471"/>
      <c r="D72" s="472"/>
      <c r="E72" s="473"/>
      <c r="F72" s="474"/>
      <c r="G72" s="475" t="s">
        <v>275</v>
      </c>
      <c r="H72" s="476"/>
    </row>
    <row r="73" spans="2:10" ht="15.75">
      <c r="B73" s="477" t="s">
        <v>324</v>
      </c>
      <c r="C73" s="478"/>
      <c r="D73" s="478"/>
      <c r="E73" s="479"/>
      <c r="F73" s="480"/>
      <c r="G73" s="481"/>
      <c r="H73" s="482"/>
      <c r="J73" s="227"/>
    </row>
    <row r="74" spans="2:10" ht="15.75">
      <c r="B74" s="483" t="s">
        <v>325</v>
      </c>
      <c r="C74" s="484"/>
      <c r="D74" s="485"/>
      <c r="E74" s="486"/>
      <c r="F74" s="487"/>
      <c r="G74" s="488"/>
      <c r="H74" s="489"/>
      <c r="J74" s="490"/>
    </row>
    <row r="75" spans="2:10" ht="18.75">
      <c r="B75" s="263" t="s">
        <v>326</v>
      </c>
      <c r="C75" s="491"/>
      <c r="D75" s="491"/>
      <c r="E75" s="492"/>
      <c r="F75" s="491"/>
      <c r="G75" s="491"/>
      <c r="H75" s="493"/>
      <c r="J75" s="494"/>
    </row>
    <row r="76" spans="2:10" ht="15" customHeight="1">
      <c r="B76" s="495" t="s">
        <v>327</v>
      </c>
      <c r="C76" s="496"/>
      <c r="D76" s="497"/>
      <c r="E76" s="498"/>
      <c r="F76" s="480"/>
      <c r="G76" s="481">
        <v>19441</v>
      </c>
      <c r="H76" s="482"/>
      <c r="J76" s="229">
        <f>IF(OR(G76&lt;G77,G76&lt;G78,G76&lt;G79,G76&lt;SUM(G77:G78)),"Er","")</f>
      </c>
    </row>
    <row r="77" spans="2:10" ht="15.75">
      <c r="B77" s="499" t="s">
        <v>328</v>
      </c>
      <c r="C77" s="500"/>
      <c r="D77" s="500"/>
      <c r="E77" s="498"/>
      <c r="F77" s="501"/>
      <c r="G77" s="502">
        <v>19441</v>
      </c>
      <c r="H77" s="503"/>
      <c r="I77" s="456"/>
      <c r="J77" s="229">
        <f>IF(G77&gt;G76,"Er","")</f>
      </c>
    </row>
    <row r="78" spans="2:10" ht="15.75">
      <c r="B78" s="504" t="s">
        <v>329</v>
      </c>
      <c r="C78" s="505"/>
      <c r="D78" s="505"/>
      <c r="E78" s="498"/>
      <c r="F78" s="501"/>
      <c r="G78" s="502"/>
      <c r="H78" s="503"/>
      <c r="I78" s="456"/>
      <c r="J78" s="229">
        <f>IF(G78&gt;G76,"Er","")</f>
      </c>
    </row>
    <row r="79" spans="2:10" ht="15.75">
      <c r="B79" s="499" t="s">
        <v>330</v>
      </c>
      <c r="C79" s="500"/>
      <c r="D79" s="500"/>
      <c r="E79" s="498"/>
      <c r="F79" s="487"/>
      <c r="G79" s="488"/>
      <c r="H79" s="489"/>
      <c r="I79" s="456"/>
      <c r="J79" s="229">
        <f>IF(G79&gt;G76,"Er","")</f>
      </c>
    </row>
    <row r="80" spans="2:10" ht="18" customHeight="1">
      <c r="B80" s="506" t="s">
        <v>331</v>
      </c>
      <c r="C80" s="507"/>
      <c r="D80" s="507"/>
      <c r="E80" s="508"/>
      <c r="F80" s="509"/>
      <c r="G80" s="510">
        <f>SUM(G81:G82,G91:G95)</f>
        <v>2664</v>
      </c>
      <c r="H80" s="511"/>
      <c r="I80" s="456"/>
      <c r="J80" s="227"/>
    </row>
    <row r="81" spans="2:10" ht="15" customHeight="1">
      <c r="B81" s="477" t="s">
        <v>281</v>
      </c>
      <c r="C81" s="478"/>
      <c r="D81" s="478"/>
      <c r="E81" s="512"/>
      <c r="F81" s="480"/>
      <c r="G81" s="481">
        <v>1728</v>
      </c>
      <c r="H81" s="482"/>
      <c r="I81" s="456"/>
      <c r="J81" s="229">
        <f>IF(OR(AND(G81=0,C7&lt;&gt;0),AND(C7=0,G81&lt;&gt;0)),"Er","")</f>
      </c>
    </row>
    <row r="82" spans="2:10" ht="15" customHeight="1">
      <c r="B82" s="513" t="s">
        <v>282</v>
      </c>
      <c r="C82" s="514"/>
      <c r="D82" s="514"/>
      <c r="E82" s="515"/>
      <c r="F82" s="501"/>
      <c r="G82" s="502">
        <v>240</v>
      </c>
      <c r="H82" s="503"/>
      <c r="I82" s="456"/>
      <c r="J82" s="229">
        <f>IF(OR(AND(G82=0,C8&lt;&gt;0),AND(C8=0,G82&lt;&gt;0)),"Er","")</f>
      </c>
    </row>
    <row r="83" spans="2:10" ht="15" customHeight="1">
      <c r="B83" s="516" t="s">
        <v>283</v>
      </c>
      <c r="C83" s="517"/>
      <c r="D83" s="517"/>
      <c r="E83" s="515"/>
      <c r="F83" s="501"/>
      <c r="G83" s="502">
        <v>48</v>
      </c>
      <c r="H83" s="503"/>
      <c r="I83" s="456"/>
      <c r="J83" s="229">
        <f>IF(OR(G83&gt;G82,AND(G83&lt;&gt;0,C9=0),AND(C9&lt;&gt;0,G83=0)),"Er","")</f>
      </c>
    </row>
    <row r="84" spans="2:10" ht="15" customHeight="1">
      <c r="B84" s="518" t="s">
        <v>284</v>
      </c>
      <c r="C84" s="519"/>
      <c r="D84" s="519"/>
      <c r="E84" s="515"/>
      <c r="F84" s="501"/>
      <c r="G84" s="502">
        <v>48</v>
      </c>
      <c r="H84" s="503"/>
      <c r="I84" s="456"/>
      <c r="J84" s="229">
        <f>IF(OR(G84&gt;G82,AND(G84&lt;&gt;0,C10=0),AND(C10&lt;&gt;0,G84=0)),"Er","")</f>
      </c>
    </row>
    <row r="85" spans="2:10" ht="15" customHeight="1">
      <c r="B85" s="518" t="s">
        <v>285</v>
      </c>
      <c r="C85" s="519"/>
      <c r="D85" s="519"/>
      <c r="E85" s="515"/>
      <c r="F85" s="501"/>
      <c r="G85" s="502">
        <v>48</v>
      </c>
      <c r="H85" s="503"/>
      <c r="I85" s="456"/>
      <c r="J85" s="229">
        <f>IF(OR(G85&gt;G82,AND(G85&lt;&gt;0,C11=0),AND(C11&lt;&gt;0,G85=0)),"Er","")</f>
      </c>
    </row>
    <row r="86" spans="2:10" ht="15" customHeight="1">
      <c r="B86" s="518" t="s">
        <v>286</v>
      </c>
      <c r="C86" s="519"/>
      <c r="D86" s="519"/>
      <c r="E86" s="515"/>
      <c r="F86" s="501"/>
      <c r="G86" s="502">
        <v>96</v>
      </c>
      <c r="H86" s="503"/>
      <c r="I86" s="456"/>
      <c r="J86" s="229">
        <f>IF(OR(G86&gt;G82,AND(G86&lt;&gt;0,C12=0),AND(C12&lt;&gt;0,G86=0)),"Er","")</f>
      </c>
    </row>
    <row r="87" spans="2:10" ht="15" customHeight="1">
      <c r="B87" s="518" t="s">
        <v>288</v>
      </c>
      <c r="C87" s="519"/>
      <c r="D87" s="519"/>
      <c r="E87" s="515"/>
      <c r="F87" s="501"/>
      <c r="G87" s="502"/>
      <c r="H87" s="503"/>
      <c r="I87" s="456"/>
      <c r="J87" s="229">
        <f>IF(OR(G87&gt;G82,AND(G87&lt;&gt;0,C14=0),AND(C14&lt;&gt;0,G87=0)),"Er","")</f>
      </c>
    </row>
    <row r="88" spans="2:10" ht="15" customHeight="1">
      <c r="B88" s="518" t="s">
        <v>332</v>
      </c>
      <c r="C88" s="519"/>
      <c r="D88" s="519"/>
      <c r="E88" s="515"/>
      <c r="F88" s="501"/>
      <c r="G88" s="502"/>
      <c r="H88" s="503"/>
      <c r="I88" s="456"/>
      <c r="J88" s="229"/>
    </row>
    <row r="89" spans="2:10" ht="15" customHeight="1">
      <c r="B89" s="518" t="s">
        <v>287</v>
      </c>
      <c r="C89" s="519"/>
      <c r="D89" s="519"/>
      <c r="E89" s="515"/>
      <c r="F89" s="501"/>
      <c r="G89" s="502"/>
      <c r="H89" s="503"/>
      <c r="I89" s="456"/>
      <c r="J89" s="229">
        <f>IF(OR(G89&gt;G82,AND(G89&lt;&gt;0,C13=0),AND(C13&lt;&gt;0,G89=0)),"Er","")</f>
      </c>
    </row>
    <row r="90" spans="2:10" ht="15" customHeight="1">
      <c r="B90" s="513" t="s">
        <v>250</v>
      </c>
      <c r="C90" s="514"/>
      <c r="D90" s="514"/>
      <c r="E90" s="515"/>
      <c r="F90" s="501"/>
      <c r="G90" s="502">
        <v>96</v>
      </c>
      <c r="H90" s="503"/>
      <c r="I90" s="456"/>
      <c r="J90" s="229">
        <f>IF(OR(AND(G90&lt;&gt;0,C25=0),AND(C25&lt;&gt;0,G90=0)),"Er","")</f>
      </c>
    </row>
    <row r="91" spans="2:10" ht="15" customHeight="1">
      <c r="B91" s="513" t="s">
        <v>333</v>
      </c>
      <c r="C91" s="514"/>
      <c r="D91" s="514"/>
      <c r="E91" s="515"/>
      <c r="F91" s="501"/>
      <c r="G91" s="502">
        <v>600</v>
      </c>
      <c r="H91" s="503"/>
      <c r="I91" s="456"/>
      <c r="J91" s="26">
        <f>IF(OR(AND(G91&lt;&gt;0,C29=0),AND(C29&lt;&gt;0,G91=0)),"Er","")</f>
      </c>
    </row>
    <row r="92" spans="2:10" ht="15" customHeight="1">
      <c r="B92" s="520" t="s">
        <v>334</v>
      </c>
      <c r="C92" s="521"/>
      <c r="D92" s="521"/>
      <c r="E92" s="522"/>
      <c r="F92" s="501"/>
      <c r="G92" s="502">
        <v>96</v>
      </c>
      <c r="H92" s="503"/>
      <c r="I92" s="456"/>
      <c r="J92" s="26">
        <f>IF(OR(AND(G92&lt;&gt;0,C30=0),AND(C30&lt;&gt;0,G92=0)),"Er","")</f>
      </c>
    </row>
    <row r="93" spans="2:15" s="9" customFormat="1" ht="15.75">
      <c r="B93" s="523" t="s">
        <v>335</v>
      </c>
      <c r="C93" s="524"/>
      <c r="D93" s="524"/>
      <c r="E93" s="525"/>
      <c r="F93" s="501"/>
      <c r="G93" s="502"/>
      <c r="H93" s="503"/>
      <c r="I93" s="449"/>
      <c r="J93" s="26">
        <f>IF(OR(AND(G93&lt;&gt;0,C45=0),AND(C45&lt;&gt;0,G93=0)),"Er","")</f>
      </c>
      <c r="K93" s="38"/>
      <c r="L93" s="38"/>
      <c r="M93" s="38"/>
      <c r="N93" s="38"/>
      <c r="O93" s="38"/>
    </row>
    <row r="94" spans="2:15" s="9" customFormat="1" ht="15.75">
      <c r="B94" s="523" t="s">
        <v>309</v>
      </c>
      <c r="C94" s="524"/>
      <c r="D94" s="524"/>
      <c r="E94" s="525"/>
      <c r="F94" s="501"/>
      <c r="G94" s="502"/>
      <c r="H94" s="503"/>
      <c r="I94" s="449"/>
      <c r="J94" s="26">
        <f>IF(OR(AND(G94&lt;&gt;0,C46=0),AND(C46&lt;&gt;0,G94=0)),"Er","")</f>
      </c>
      <c r="K94" s="38"/>
      <c r="L94" s="38"/>
      <c r="M94" s="38"/>
      <c r="N94" s="38"/>
      <c r="O94" s="38"/>
    </row>
    <row r="95" spans="2:15" s="9" customFormat="1" ht="15.75">
      <c r="B95" s="526" t="s">
        <v>310</v>
      </c>
      <c r="C95" s="527"/>
      <c r="D95" s="527"/>
      <c r="E95" s="528"/>
      <c r="F95" s="487"/>
      <c r="G95" s="488"/>
      <c r="H95" s="489"/>
      <c r="I95" s="449"/>
      <c r="J95" s="26">
        <f>IF(OR(AND(G95&lt;&gt;0,C47=0),AND(C47&lt;&gt;0,G95=0)),"Er","")</f>
      </c>
      <c r="K95" s="38"/>
      <c r="L95" s="38"/>
      <c r="M95" s="38"/>
      <c r="N95" s="38"/>
      <c r="O95" s="38"/>
    </row>
    <row r="96" spans="2:10" ht="24">
      <c r="B96" s="383" t="s">
        <v>336</v>
      </c>
      <c r="C96" s="384"/>
      <c r="D96" s="384"/>
      <c r="E96" s="529"/>
      <c r="F96" s="530"/>
      <c r="G96" s="531" t="s">
        <v>337</v>
      </c>
      <c r="H96" s="532" t="s">
        <v>338</v>
      </c>
      <c r="J96" s="447"/>
    </row>
    <row r="97" spans="2:11" ht="15.75" customHeight="1">
      <c r="B97" s="533" t="s">
        <v>18</v>
      </c>
      <c r="C97" s="534"/>
      <c r="D97" s="534"/>
      <c r="E97" s="535"/>
      <c r="F97" s="536"/>
      <c r="G97" s="537">
        <f>SUM(G98:G100)</f>
        <v>118</v>
      </c>
      <c r="H97" s="538">
        <f>SUM(H98:H100)</f>
        <v>0</v>
      </c>
      <c r="J97" s="447"/>
      <c r="K97" s="447"/>
    </row>
    <row r="98" spans="2:11" ht="15.75" customHeight="1">
      <c r="B98" s="477" t="s">
        <v>339</v>
      </c>
      <c r="C98" s="478"/>
      <c r="D98" s="478"/>
      <c r="E98" s="512"/>
      <c r="F98" s="539"/>
      <c r="G98" s="264">
        <v>40</v>
      </c>
      <c r="H98" s="540"/>
      <c r="J98" s="447"/>
      <c r="K98" s="447"/>
    </row>
    <row r="99" spans="2:11" ht="15.75" customHeight="1">
      <c r="B99" s="513" t="s">
        <v>340</v>
      </c>
      <c r="C99" s="514"/>
      <c r="D99" s="514"/>
      <c r="E99" s="515"/>
      <c r="F99" s="541"/>
      <c r="G99" s="542">
        <v>38</v>
      </c>
      <c r="H99" s="543"/>
      <c r="J99" s="447"/>
      <c r="K99" s="447"/>
    </row>
    <row r="100" spans="2:11" ht="15.75" customHeight="1">
      <c r="B100" s="544" t="s">
        <v>341</v>
      </c>
      <c r="C100" s="545"/>
      <c r="D100" s="545"/>
      <c r="E100" s="546"/>
      <c r="F100" s="547"/>
      <c r="G100" s="548">
        <v>40</v>
      </c>
      <c r="H100" s="549"/>
      <c r="J100" s="447"/>
      <c r="K100" s="447"/>
    </row>
    <row r="101" spans="2:8" ht="15.75">
      <c r="B101" s="550" t="s">
        <v>342</v>
      </c>
      <c r="C101" s="551"/>
      <c r="D101" s="551"/>
      <c r="E101" s="551"/>
      <c r="F101" s="551"/>
      <c r="G101" s="552"/>
      <c r="H101" s="493"/>
    </row>
    <row r="102" spans="2:10" ht="15.75">
      <c r="B102" s="506" t="s">
        <v>343</v>
      </c>
      <c r="C102" s="507"/>
      <c r="D102" s="507"/>
      <c r="E102" s="508"/>
      <c r="F102" s="553"/>
      <c r="G102" s="510">
        <f>SUM(G103:G104)</f>
        <v>44</v>
      </c>
      <c r="H102" s="511"/>
      <c r="J102" s="229">
        <f>IF(G102&lt;G105,"Er","")</f>
      </c>
    </row>
    <row r="103" spans="2:10" ht="15.75">
      <c r="B103" s="495" t="s">
        <v>344</v>
      </c>
      <c r="C103" s="496"/>
      <c r="D103" s="497"/>
      <c r="E103" s="554"/>
      <c r="F103" s="555"/>
      <c r="G103" s="481">
        <v>35</v>
      </c>
      <c r="H103" s="482"/>
      <c r="J103" s="227"/>
    </row>
    <row r="104" spans="2:10" ht="15.75">
      <c r="B104" s="556" t="s">
        <v>345</v>
      </c>
      <c r="C104" s="557"/>
      <c r="D104" s="557"/>
      <c r="E104" s="558"/>
      <c r="F104" s="559"/>
      <c r="G104" s="502">
        <v>9</v>
      </c>
      <c r="H104" s="503"/>
      <c r="J104" s="227"/>
    </row>
    <row r="105" spans="2:10" ht="15.75">
      <c r="B105" s="560" t="s">
        <v>346</v>
      </c>
      <c r="C105" s="561"/>
      <c r="D105" s="561"/>
      <c r="E105" s="562"/>
      <c r="F105" s="563"/>
      <c r="G105" s="488">
        <v>44</v>
      </c>
      <c r="H105" s="489"/>
      <c r="J105" s="229">
        <f>IF(G105&gt;G102,"Er","")</f>
      </c>
    </row>
    <row r="106" spans="2:10" ht="15.75" customHeight="1">
      <c r="B106" s="564" t="s">
        <v>347</v>
      </c>
      <c r="C106" s="565"/>
      <c r="D106" s="565"/>
      <c r="E106" s="566"/>
      <c r="F106" s="567"/>
      <c r="G106" s="568">
        <v>3</v>
      </c>
      <c r="H106" s="569"/>
      <c r="J106" s="227"/>
    </row>
    <row r="107" spans="2:10" ht="15.75" customHeight="1">
      <c r="B107" s="564" t="s">
        <v>348</v>
      </c>
      <c r="C107" s="565"/>
      <c r="D107" s="565"/>
      <c r="E107" s="570"/>
      <c r="F107" s="567"/>
      <c r="G107" s="568"/>
      <c r="H107" s="569"/>
      <c r="J107" s="227"/>
    </row>
    <row r="108" spans="2:10" ht="15.75">
      <c r="B108" s="564" t="s">
        <v>349</v>
      </c>
      <c r="C108" s="565"/>
      <c r="D108" s="565"/>
      <c r="E108" s="570"/>
      <c r="F108" s="567"/>
      <c r="G108" s="568">
        <v>6</v>
      </c>
      <c r="H108" s="569"/>
      <c r="J108" s="227"/>
    </row>
    <row r="109" spans="2:10" ht="15.75">
      <c r="B109" s="263" t="s">
        <v>350</v>
      </c>
      <c r="C109" s="491"/>
      <c r="D109" s="491"/>
      <c r="E109" s="492"/>
      <c r="F109" s="491"/>
      <c r="G109" s="491"/>
      <c r="H109" s="571"/>
      <c r="J109" s="227"/>
    </row>
    <row r="110" spans="2:10" ht="15.75">
      <c r="B110" s="477" t="s">
        <v>351</v>
      </c>
      <c r="C110" s="572"/>
      <c r="D110" s="572"/>
      <c r="E110" s="573"/>
      <c r="F110" s="574"/>
      <c r="G110" s="481">
        <v>12</v>
      </c>
      <c r="H110" s="482"/>
      <c r="J110" s="227"/>
    </row>
    <row r="111" spans="2:10" ht="15.75">
      <c r="B111" s="516" t="s">
        <v>352</v>
      </c>
      <c r="C111" s="517"/>
      <c r="D111" s="517"/>
      <c r="E111" s="515"/>
      <c r="F111" s="575"/>
      <c r="G111" s="502"/>
      <c r="H111" s="503"/>
      <c r="J111" s="227"/>
    </row>
    <row r="112" spans="2:10" ht="15.75">
      <c r="B112" s="516" t="s">
        <v>353</v>
      </c>
      <c r="C112" s="517"/>
      <c r="D112" s="517"/>
      <c r="E112" s="515"/>
      <c r="F112" s="575"/>
      <c r="G112" s="502">
        <v>9</v>
      </c>
      <c r="H112" s="503"/>
      <c r="J112" s="227"/>
    </row>
    <row r="113" spans="2:10" ht="15.75">
      <c r="B113" s="516" t="s">
        <v>354</v>
      </c>
      <c r="C113" s="517"/>
      <c r="D113" s="517"/>
      <c r="E113" s="515"/>
      <c r="F113" s="575"/>
      <c r="G113" s="502"/>
      <c r="H113" s="503"/>
      <c r="J113" s="227"/>
    </row>
    <row r="114" spans="2:10" ht="15.75">
      <c r="B114" s="516" t="s">
        <v>355</v>
      </c>
      <c r="C114" s="517"/>
      <c r="D114" s="517"/>
      <c r="E114" s="515"/>
      <c r="F114" s="575"/>
      <c r="G114" s="502"/>
      <c r="H114" s="503"/>
      <c r="J114" s="227"/>
    </row>
    <row r="115" spans="2:10" ht="15.75">
      <c r="B115" s="516" t="s">
        <v>356</v>
      </c>
      <c r="C115" s="517"/>
      <c r="D115" s="517"/>
      <c r="E115" s="515"/>
      <c r="F115" s="575"/>
      <c r="G115" s="502"/>
      <c r="H115" s="503"/>
      <c r="J115" s="227"/>
    </row>
    <row r="116" spans="2:10" ht="15.75">
      <c r="B116" s="516" t="s">
        <v>357</v>
      </c>
      <c r="C116" s="517"/>
      <c r="D116" s="517"/>
      <c r="E116" s="515"/>
      <c r="F116" s="575"/>
      <c r="G116" s="502">
        <v>1</v>
      </c>
      <c r="H116" s="503"/>
      <c r="J116" s="227"/>
    </row>
    <row r="117" spans="2:10" ht="15.75">
      <c r="B117" s="516" t="s">
        <v>358</v>
      </c>
      <c r="C117" s="517"/>
      <c r="D117" s="517"/>
      <c r="E117" s="515"/>
      <c r="F117" s="575"/>
      <c r="G117" s="502"/>
      <c r="H117" s="503"/>
      <c r="J117" s="227"/>
    </row>
    <row r="118" spans="2:10" ht="16.5" thickBot="1">
      <c r="B118" s="576" t="s">
        <v>359</v>
      </c>
      <c r="C118" s="577"/>
      <c r="D118" s="577"/>
      <c r="E118" s="578"/>
      <c r="F118" s="579"/>
      <c r="G118" s="580"/>
      <c r="H118" s="581"/>
      <c r="J118" s="227"/>
    </row>
    <row r="119" ht="4.5" customHeight="1" thickBot="1"/>
    <row r="120" spans="2:9" ht="15.75">
      <c r="B120" s="582" t="s">
        <v>360</v>
      </c>
      <c r="C120" s="583"/>
      <c r="D120" s="583"/>
      <c r="E120" s="584"/>
      <c r="F120" s="585"/>
      <c r="G120" s="585"/>
      <c r="H120" s="586"/>
      <c r="I120" s="456"/>
    </row>
    <row r="121" spans="2:9" ht="15.75" customHeight="1">
      <c r="B121" s="587"/>
      <c r="C121" s="588"/>
      <c r="D121" s="588"/>
      <c r="E121" s="589"/>
      <c r="F121" s="590" t="s">
        <v>361</v>
      </c>
      <c r="G121" s="591" t="s">
        <v>362</v>
      </c>
      <c r="H121" s="592"/>
      <c r="I121" s="456"/>
    </row>
    <row r="122" spans="2:9" ht="15.75">
      <c r="B122" s="593"/>
      <c r="C122" s="594"/>
      <c r="D122" s="594"/>
      <c r="E122" s="595"/>
      <c r="F122" s="590"/>
      <c r="G122" s="596" t="s">
        <v>363</v>
      </c>
      <c r="H122" s="597" t="s">
        <v>364</v>
      </c>
      <c r="I122" s="456"/>
    </row>
    <row r="123" spans="2:13" ht="18.75">
      <c r="B123" s="598" t="s">
        <v>365</v>
      </c>
      <c r="C123" s="599"/>
      <c r="D123" s="599"/>
      <c r="E123" s="600"/>
      <c r="F123" s="162">
        <v>1</v>
      </c>
      <c r="G123" s="601"/>
      <c r="H123" s="163">
        <v>4</v>
      </c>
      <c r="I123" s="456"/>
      <c r="J123" s="227"/>
      <c r="K123" s="227"/>
      <c r="L123" s="227"/>
      <c r="M123" s="227"/>
    </row>
    <row r="124" spans="2:13" ht="15.75">
      <c r="B124" s="602" t="s">
        <v>366</v>
      </c>
      <c r="C124" s="603"/>
      <c r="D124" s="603"/>
      <c r="E124" s="604"/>
      <c r="F124" s="167"/>
      <c r="G124" s="167"/>
      <c r="H124" s="605"/>
      <c r="I124" s="456"/>
      <c r="J124" s="227"/>
      <c r="K124" s="227"/>
      <c r="L124" s="227"/>
      <c r="M124" s="227"/>
    </row>
    <row r="125" spans="2:12" ht="16.5" thickBot="1">
      <c r="B125" s="606" t="s">
        <v>367</v>
      </c>
      <c r="C125" s="607"/>
      <c r="D125" s="607"/>
      <c r="E125" s="608"/>
      <c r="F125" s="609"/>
      <c r="G125" s="609"/>
      <c r="H125" s="610"/>
      <c r="I125" s="456"/>
      <c r="J125" s="229"/>
      <c r="K125" s="229"/>
      <c r="L125" s="229"/>
    </row>
    <row r="126" ht="4.5" customHeight="1" thickBot="1">
      <c r="I126" s="456"/>
    </row>
    <row r="127" spans="2:9" ht="28.5" customHeight="1">
      <c r="B127" s="611" t="s">
        <v>368</v>
      </c>
      <c r="C127" s="612">
        <v>2</v>
      </c>
      <c r="D127" s="613" t="s">
        <v>369</v>
      </c>
      <c r="E127" s="613"/>
      <c r="F127" s="613"/>
      <c r="G127" s="613"/>
      <c r="H127" s="613"/>
      <c r="I127" s="221"/>
    </row>
    <row r="128" spans="2:9" ht="15.75">
      <c r="B128" s="614" t="s">
        <v>370</v>
      </c>
      <c r="C128" s="168">
        <v>1</v>
      </c>
      <c r="D128" s="615" t="s">
        <v>371</v>
      </c>
      <c r="E128" s="221"/>
      <c r="F128" s="221"/>
      <c r="G128" s="221"/>
      <c r="H128" s="221"/>
      <c r="I128" s="221"/>
    </row>
    <row r="129" spans="2:9" ht="15.75">
      <c r="B129" s="614" t="s">
        <v>372</v>
      </c>
      <c r="C129" s="168">
        <v>1</v>
      </c>
      <c r="D129" s="615" t="s">
        <v>371</v>
      </c>
      <c r="E129" s="221"/>
      <c r="F129" s="221"/>
      <c r="G129" s="221"/>
      <c r="H129" s="221"/>
      <c r="I129" s="221"/>
    </row>
    <row r="130" spans="2:9" ht="15.75">
      <c r="B130" s="614" t="s">
        <v>373</v>
      </c>
      <c r="C130" s="168">
        <v>0</v>
      </c>
      <c r="D130" s="615" t="s">
        <v>371</v>
      </c>
      <c r="E130" s="221"/>
      <c r="F130" s="221"/>
      <c r="G130" s="221"/>
      <c r="H130" s="221"/>
      <c r="I130" s="221"/>
    </row>
    <row r="131" spans="2:9" ht="15.75">
      <c r="B131" s="614" t="s">
        <v>374</v>
      </c>
      <c r="C131" s="168">
        <v>1</v>
      </c>
      <c r="D131" s="615" t="s">
        <v>371</v>
      </c>
      <c r="E131" s="221"/>
      <c r="F131" s="221"/>
      <c r="G131" s="221"/>
      <c r="H131" s="221"/>
      <c r="I131" s="221"/>
    </row>
    <row r="132" spans="2:9" ht="15.75">
      <c r="B132" s="614" t="s">
        <v>375</v>
      </c>
      <c r="C132" s="168">
        <v>1</v>
      </c>
      <c r="D132" s="616" t="s">
        <v>376</v>
      </c>
      <c r="E132" s="221"/>
      <c r="F132" s="221"/>
      <c r="G132" s="221"/>
      <c r="H132" s="221"/>
      <c r="I132" s="221"/>
    </row>
    <row r="133" spans="2:9" ht="15.75">
      <c r="B133" s="614" t="s">
        <v>377</v>
      </c>
      <c r="C133" s="168">
        <v>1</v>
      </c>
      <c r="D133" s="616" t="s">
        <v>378</v>
      </c>
      <c r="E133" s="221"/>
      <c r="F133" s="221"/>
      <c r="G133" s="221"/>
      <c r="H133" s="221"/>
      <c r="I133" s="221"/>
    </row>
    <row r="134" spans="2:9" ht="15.75">
      <c r="B134" s="614" t="s">
        <v>379</v>
      </c>
      <c r="C134" s="617">
        <v>0</v>
      </c>
      <c r="D134" s="615" t="s">
        <v>371</v>
      </c>
      <c r="E134" s="221"/>
      <c r="F134" s="221"/>
      <c r="G134" s="221"/>
      <c r="H134" s="221"/>
      <c r="I134" s="221"/>
    </row>
    <row r="135" spans="2:9" ht="16.5" thickBot="1">
      <c r="B135" s="618" t="s">
        <v>380</v>
      </c>
      <c r="C135" s="170">
        <v>1</v>
      </c>
      <c r="D135" s="615" t="s">
        <v>371</v>
      </c>
      <c r="E135" s="221"/>
      <c r="F135" s="221"/>
      <c r="G135" s="221"/>
      <c r="H135" s="221"/>
      <c r="I135" s="221"/>
    </row>
    <row r="136" spans="2:9" ht="15.75">
      <c r="B136" s="619" t="s">
        <v>381</v>
      </c>
      <c r="C136" s="221"/>
      <c r="I136" s="221"/>
    </row>
    <row r="137" spans="2:9" ht="15.75">
      <c r="B137" s="221"/>
      <c r="C137" s="221"/>
      <c r="D137" s="221"/>
      <c r="E137" s="221"/>
      <c r="F137" s="221"/>
      <c r="G137" s="221"/>
      <c r="H137" s="221"/>
      <c r="I137" s="221"/>
    </row>
    <row r="138" spans="2:9" ht="15.75">
      <c r="B138" s="221"/>
      <c r="C138" s="221"/>
      <c r="D138" s="221"/>
      <c r="E138" s="221"/>
      <c r="F138" s="221"/>
      <c r="G138" s="221"/>
      <c r="H138" s="221"/>
      <c r="I138" s="221"/>
    </row>
    <row r="139" spans="3:9" ht="15" customHeight="1">
      <c r="C139" s="456"/>
      <c r="D139" s="456"/>
      <c r="E139" s="620"/>
      <c r="F139" s="456"/>
      <c r="G139" s="456"/>
      <c r="H139" s="456"/>
      <c r="I139" s="456"/>
    </row>
    <row r="140" spans="2:9" ht="15.75">
      <c r="B140" s="2"/>
      <c r="C140" s="456"/>
      <c r="D140" s="456"/>
      <c r="E140" s="620"/>
      <c r="F140" s="456"/>
      <c r="G140" s="456"/>
      <c r="H140" s="456"/>
      <c r="I140" s="456"/>
    </row>
    <row r="141" spans="2:9" ht="15.75">
      <c r="B141" s="2"/>
      <c r="C141" s="456"/>
      <c r="D141" s="456"/>
      <c r="E141" s="620"/>
      <c r="F141" s="456"/>
      <c r="G141" s="456"/>
      <c r="H141" s="456"/>
      <c r="I141" s="456"/>
    </row>
    <row r="142" spans="2:9" ht="15.75">
      <c r="B142" s="2"/>
      <c r="C142" s="456"/>
      <c r="D142" s="456"/>
      <c r="E142" s="620"/>
      <c r="F142" s="456"/>
      <c r="G142" s="456"/>
      <c r="H142" s="456"/>
      <c r="I142" s="456"/>
    </row>
    <row r="143" ht="15.75">
      <c r="I143" s="456"/>
    </row>
  </sheetData>
  <sheetProtection/>
  <mergeCells count="134">
    <mergeCell ref="B123:E123"/>
    <mergeCell ref="B124:E124"/>
    <mergeCell ref="B125:E125"/>
    <mergeCell ref="D127:H127"/>
    <mergeCell ref="B117:D117"/>
    <mergeCell ref="G117:H117"/>
    <mergeCell ref="B118:D118"/>
    <mergeCell ref="G118:H118"/>
    <mergeCell ref="B120:E122"/>
    <mergeCell ref="F120:H120"/>
    <mergeCell ref="F121:F122"/>
    <mergeCell ref="B114:D114"/>
    <mergeCell ref="G114:H114"/>
    <mergeCell ref="B115:D115"/>
    <mergeCell ref="G115:H115"/>
    <mergeCell ref="B116:D116"/>
    <mergeCell ref="G116:H116"/>
    <mergeCell ref="B111:D111"/>
    <mergeCell ref="G111:H111"/>
    <mergeCell ref="B112:D112"/>
    <mergeCell ref="G112:H112"/>
    <mergeCell ref="B113:D113"/>
    <mergeCell ref="G113:H113"/>
    <mergeCell ref="B107:D107"/>
    <mergeCell ref="G107:H107"/>
    <mergeCell ref="B108:D108"/>
    <mergeCell ref="G108:H108"/>
    <mergeCell ref="B110:D110"/>
    <mergeCell ref="G110:H110"/>
    <mergeCell ref="B103:D103"/>
    <mergeCell ref="G103:H103"/>
    <mergeCell ref="G104:H104"/>
    <mergeCell ref="B105:D105"/>
    <mergeCell ref="G105:H105"/>
    <mergeCell ref="B106:D106"/>
    <mergeCell ref="G106:H106"/>
    <mergeCell ref="B98:D98"/>
    <mergeCell ref="B99:D99"/>
    <mergeCell ref="B100:D100"/>
    <mergeCell ref="B101:G101"/>
    <mergeCell ref="B102:D102"/>
    <mergeCell ref="G102:H102"/>
    <mergeCell ref="B94:D94"/>
    <mergeCell ref="G94:H94"/>
    <mergeCell ref="B95:D95"/>
    <mergeCell ref="G95:H95"/>
    <mergeCell ref="B96:D96"/>
    <mergeCell ref="B97:D97"/>
    <mergeCell ref="B91:D91"/>
    <mergeCell ref="G91:H91"/>
    <mergeCell ref="B92:D92"/>
    <mergeCell ref="G92:H92"/>
    <mergeCell ref="B93:D93"/>
    <mergeCell ref="G93:H93"/>
    <mergeCell ref="B88:D88"/>
    <mergeCell ref="G88:H88"/>
    <mergeCell ref="B89:D89"/>
    <mergeCell ref="G89:H89"/>
    <mergeCell ref="B90:D90"/>
    <mergeCell ref="G90:H90"/>
    <mergeCell ref="B85:D85"/>
    <mergeCell ref="G85:H85"/>
    <mergeCell ref="B86:D86"/>
    <mergeCell ref="G86:H86"/>
    <mergeCell ref="B87:D87"/>
    <mergeCell ref="G87:H87"/>
    <mergeCell ref="B82:D82"/>
    <mergeCell ref="G82:H82"/>
    <mergeCell ref="B83:D83"/>
    <mergeCell ref="G83:H83"/>
    <mergeCell ref="B84:D84"/>
    <mergeCell ref="G84:H84"/>
    <mergeCell ref="B79:D79"/>
    <mergeCell ref="G79:H79"/>
    <mergeCell ref="B80:D80"/>
    <mergeCell ref="G80:H80"/>
    <mergeCell ref="B81:D81"/>
    <mergeCell ref="G81:H81"/>
    <mergeCell ref="B76:D76"/>
    <mergeCell ref="G76:H76"/>
    <mergeCell ref="B77:D77"/>
    <mergeCell ref="G77:H77"/>
    <mergeCell ref="B78:D78"/>
    <mergeCell ref="G78:H78"/>
    <mergeCell ref="B72:D72"/>
    <mergeCell ref="G72:H72"/>
    <mergeCell ref="B73:D73"/>
    <mergeCell ref="G73:H73"/>
    <mergeCell ref="B74:D74"/>
    <mergeCell ref="G74:H74"/>
    <mergeCell ref="B64:B66"/>
    <mergeCell ref="C64:C66"/>
    <mergeCell ref="D64:H64"/>
    <mergeCell ref="D65:E65"/>
    <mergeCell ref="F65:G65"/>
    <mergeCell ref="H65:H66"/>
    <mergeCell ref="B50:B52"/>
    <mergeCell ref="C50:C52"/>
    <mergeCell ref="D50:H50"/>
    <mergeCell ref="D51:E51"/>
    <mergeCell ref="F51:G51"/>
    <mergeCell ref="H51:H52"/>
    <mergeCell ref="B41:B43"/>
    <mergeCell ref="C41:C43"/>
    <mergeCell ref="D41:H41"/>
    <mergeCell ref="D42:E42"/>
    <mergeCell ref="F42:G42"/>
    <mergeCell ref="H42:H43"/>
    <mergeCell ref="B32:B34"/>
    <mergeCell ref="C32:C34"/>
    <mergeCell ref="D32:H32"/>
    <mergeCell ref="D33:E33"/>
    <mergeCell ref="F33:G33"/>
    <mergeCell ref="H33:H34"/>
    <mergeCell ref="B21:B23"/>
    <mergeCell ref="C21:C23"/>
    <mergeCell ref="D21:H21"/>
    <mergeCell ref="D22:E22"/>
    <mergeCell ref="F22:G22"/>
    <mergeCell ref="H22:H23"/>
    <mergeCell ref="B17:B18"/>
    <mergeCell ref="C17:D18"/>
    <mergeCell ref="E17:H17"/>
    <mergeCell ref="E18:F18"/>
    <mergeCell ref="G18:H18"/>
    <mergeCell ref="C19:D19"/>
    <mergeCell ref="E19:F19"/>
    <mergeCell ref="G19:H19"/>
    <mergeCell ref="B3:B5"/>
    <mergeCell ref="C3:C5"/>
    <mergeCell ref="D3:H3"/>
    <mergeCell ref="D4:E4"/>
    <mergeCell ref="F4:G4"/>
    <mergeCell ref="H4:H5"/>
  </mergeCells>
  <dataValidations count="14">
    <dataValidation type="whole" allowBlank="1" showInputMessage="1" showErrorMessage="1" errorTitle="Lçi nhËp d÷ liÖu" error="ChØ nhËp d÷ liÖu kiÓu sè, kh«ng nhËp ch÷." sqref="D63:H63">
      <formula1>0</formula1>
      <formula2>1000000</formula2>
    </dataValidation>
    <dataValidation type="whole" allowBlank="1" showErrorMessage="1" errorTitle="Lỗi nhập dữ liệu" error="Chỉ nhập số tối đa 20" sqref="D68:H70 D48:H48 D36:H39 D45:H46">
      <formula1>0</formula1>
      <formula2>20</formula2>
    </dataValidation>
    <dataValidation type="whole" allowBlank="1" showErrorMessage="1" errorTitle="Lỗi nhập dữ liệu" error="Chỉ nhập số tối đa 10" sqref="D25:H31 D61:H62 D54:H59">
      <formula1>0</formula1>
      <formula2>10</formula2>
    </dataValidation>
    <dataValidation type="whole" allowBlank="1" showErrorMessage="1" errorTitle="Lỗi nhập dữ liệu" error="Chỗ ngồi chỉ nhập số tối đa 20000" sqref="G19:H19 C19:E19">
      <formula1>0</formula1>
      <formula2>20000</formula2>
    </dataValidation>
    <dataValidation allowBlank="1" sqref="F80:G80 F102:G102"/>
    <dataValidation type="whole" allowBlank="1" showErrorMessage="1" errorTitle="Lỗi nhập dữ liệu" error="Chỉ nhập số tối đa 100" sqref="D60:H60 D47:H47 F110:G118">
      <formula1>0</formula1>
      <formula2>100</formula2>
    </dataValidation>
    <dataValidation type="whole" allowBlank="1" showErrorMessage="1" errorTitle="Lỗi nhập dữ liệu" error="Chỉ nhập số tối đa 50" sqref="F106:G108 F123:H124">
      <formula1>0</formula1>
      <formula2>50</formula2>
    </dataValidation>
    <dataValidation type="whole" allowBlank="1" showErrorMessage="1" errorTitle="Lỗi nhập dữ liệu" error="Chỉ nhập số tối đa 500" sqref="F103:G105">
      <formula1>0</formula1>
      <formula2>500</formula2>
    </dataValidation>
    <dataValidation type="whole" allowBlank="1" showInputMessage="1" showErrorMessage="1" errorTitle="Lỗi nhập dữ liệu" error="Chỉ nhập số không vượt quá 200" sqref="F98:H100">
      <formula1>0</formula1>
      <formula2>200</formula2>
    </dataValidation>
    <dataValidation type="whole" allowBlank="1" showErrorMessage="1" errorTitle="Lỗi nhập dữ liệu" error="Chỉ nhập số tối đa 100000" sqref="F81:G95">
      <formula1>0</formula1>
      <formula2>100000</formula2>
    </dataValidation>
    <dataValidation type="whole" allowBlank="1" showErrorMessage="1" errorTitle="Lỗi nhập dữ liệu" error="Chỉ nhập số tối đa 200000" sqref="F76:G79">
      <formula1>0</formula1>
      <formula2>200000</formula2>
    </dataValidation>
    <dataValidation type="whole" allowBlank="1" showErrorMessage="1" errorTitle="Lỗi nhập dữ liệu" error="Chỉ nhập số tối đa 200" sqref="F73:G74 D7:H15">
      <formula1>0</formula1>
      <formula2>200</formula2>
    </dataValidation>
    <dataValidation allowBlank="1" showInputMessage="1" showErrorMessage="1" errorTitle="Lçi nhËp d÷ liÖu" error="ChØ nhËp d÷ liÖu kiÓu sè, kh«ng nhËp ch÷." sqref="C25:C31 C6:C15 D6:H6 C35:H35 C24:H24 C44:H44 C53:H53 C67:H67 C54:C63 C45:C48 C36:C39 C68:C70"/>
    <dataValidation type="whole" allowBlank="1" showInputMessage="1" showErrorMessage="1" errorTitle="Lỗi nhập dữ liệu" error="Chỉ nhập số không vượt quá 500" sqref="F96:H97">
      <formula1>0</formula1>
      <formula2>500</formula2>
    </dataValidation>
  </dataValidations>
  <printOptions/>
  <pageMargins left="0.511811023622047" right="0.236220472440945" top="0.511811023622047" bottom="0.511811023622047" header="0" footer="0.236220472440945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AB45"/>
  <sheetViews>
    <sheetView showGridLines="0" showZeros="0" zoomScalePageLayoutView="0" workbookViewId="0" topLeftCell="A1">
      <selection activeCell="A1" sqref="A1:IV16384"/>
    </sheetView>
  </sheetViews>
  <sheetFormatPr defaultColWidth="8.796875" defaultRowHeight="15"/>
  <cols>
    <col min="1" max="1" width="1.59765625" style="1" customWidth="1"/>
    <col min="2" max="2" width="7.09765625" style="181" hidden="1" customWidth="1"/>
    <col min="3" max="3" width="27.8984375" style="1" customWidth="1"/>
    <col min="4" max="5" width="6.59765625" style="1" customWidth="1"/>
    <col min="6" max="6" width="9.5" style="1" hidden="1" customWidth="1"/>
    <col min="7" max="8" width="6.59765625" style="1" hidden="1" customWidth="1"/>
    <col min="9" max="12" width="6.59765625" style="1" customWidth="1"/>
    <col min="13" max="13" width="11.59765625" style="1" hidden="1" customWidth="1"/>
    <col min="14" max="17" width="6.59765625" style="1" hidden="1" customWidth="1"/>
    <col min="18" max="18" width="1.59765625" style="2" customWidth="1"/>
    <col min="19" max="20" width="2.59765625" style="4" customWidth="1"/>
    <col min="21" max="22" width="2.59765625" style="4" hidden="1" customWidth="1"/>
    <col min="23" max="26" width="2.59765625" style="4" customWidth="1"/>
    <col min="27" max="28" width="2.59765625" style="4" hidden="1" customWidth="1"/>
    <col min="29" max="16384" width="9" style="1" customWidth="1"/>
  </cols>
  <sheetData>
    <row r="1" spans="3:4" ht="18" customHeight="1" thickBot="1">
      <c r="C1" s="3" t="s">
        <v>188</v>
      </c>
      <c r="D1" s="15"/>
    </row>
    <row r="2" spans="3:17" ht="15.75">
      <c r="C2" s="361" t="s">
        <v>64</v>
      </c>
      <c r="D2" s="367" t="s">
        <v>18</v>
      </c>
      <c r="E2" s="367" t="s">
        <v>87</v>
      </c>
      <c r="F2" s="31"/>
      <c r="G2" s="364" t="s">
        <v>65</v>
      </c>
      <c r="H2" s="365"/>
      <c r="I2" s="365"/>
      <c r="J2" s="365"/>
      <c r="K2" s="365"/>
      <c r="L2" s="401"/>
      <c r="M2" s="20"/>
      <c r="N2" s="20"/>
      <c r="O2" s="20"/>
      <c r="P2" s="370" t="s">
        <v>66</v>
      </c>
      <c r="Q2" s="371"/>
    </row>
    <row r="3" spans="3:17" ht="15.75">
      <c r="C3" s="362"/>
      <c r="D3" s="368"/>
      <c r="E3" s="368"/>
      <c r="F3" s="21"/>
      <c r="G3" s="372" t="s">
        <v>67</v>
      </c>
      <c r="H3" s="372"/>
      <c r="I3" s="372" t="s">
        <v>68</v>
      </c>
      <c r="J3" s="372"/>
      <c r="K3" s="372" t="s">
        <v>81</v>
      </c>
      <c r="L3" s="402"/>
      <c r="M3" s="191"/>
      <c r="N3" s="23"/>
      <c r="O3" s="23"/>
      <c r="P3" s="373" t="s">
        <v>25</v>
      </c>
      <c r="Q3" s="374" t="s">
        <v>26</v>
      </c>
    </row>
    <row r="4" spans="3:17" ht="15.75">
      <c r="C4" s="363"/>
      <c r="D4" s="369"/>
      <c r="E4" s="369"/>
      <c r="F4" s="22"/>
      <c r="G4" s="16" t="s">
        <v>18</v>
      </c>
      <c r="H4" s="16" t="s">
        <v>27</v>
      </c>
      <c r="I4" s="16" t="s">
        <v>18</v>
      </c>
      <c r="J4" s="16" t="s">
        <v>27</v>
      </c>
      <c r="K4" s="16" t="s">
        <v>18</v>
      </c>
      <c r="L4" s="89" t="s">
        <v>27</v>
      </c>
      <c r="M4" s="192"/>
      <c r="N4" s="22"/>
      <c r="O4" s="22"/>
      <c r="P4" s="369"/>
      <c r="Q4" s="375"/>
    </row>
    <row r="5" spans="3:28" ht="15.75">
      <c r="C5" s="72" t="s">
        <v>82</v>
      </c>
      <c r="D5" s="73">
        <f>SUM(D7,D26,D32)</f>
        <v>0</v>
      </c>
      <c r="E5" s="73">
        <f>SUM(E7,E26,E32)</f>
        <v>0</v>
      </c>
      <c r="F5" s="73"/>
      <c r="G5" s="73">
        <f aca="true" t="shared" si="0" ref="G5:O5">SUM(G7,G26,G32)</f>
        <v>0</v>
      </c>
      <c r="H5" s="73">
        <f t="shared" si="0"/>
        <v>0</v>
      </c>
      <c r="I5" s="73">
        <f t="shared" si="0"/>
        <v>0</v>
      </c>
      <c r="J5" s="73">
        <f t="shared" si="0"/>
        <v>0</v>
      </c>
      <c r="K5" s="74">
        <f t="shared" si="0"/>
        <v>0</v>
      </c>
      <c r="L5" s="75">
        <f t="shared" si="0"/>
        <v>0</v>
      </c>
      <c r="M5" s="193">
        <f t="shared" si="0"/>
        <v>0</v>
      </c>
      <c r="N5" s="74">
        <f t="shared" si="0"/>
        <v>0</v>
      </c>
      <c r="O5" s="74">
        <f t="shared" si="0"/>
        <v>0</v>
      </c>
      <c r="P5" s="73">
        <f>SUM(P7,P26,P32)</f>
        <v>0</v>
      </c>
      <c r="Q5" s="75">
        <f>SUM(Q7,Q26,Q32)</f>
        <v>0</v>
      </c>
      <c r="S5"/>
      <c r="T5"/>
      <c r="U5"/>
      <c r="V5"/>
      <c r="W5"/>
      <c r="X5"/>
      <c r="Y5"/>
      <c r="Z5"/>
      <c r="AA5"/>
      <c r="AB5"/>
    </row>
    <row r="6" spans="2:28" s="181" customFormat="1" ht="15.75" hidden="1">
      <c r="B6" s="181" t="s">
        <v>177</v>
      </c>
      <c r="C6" s="183"/>
      <c r="D6" s="184" t="s">
        <v>178</v>
      </c>
      <c r="E6" s="184" t="s">
        <v>179</v>
      </c>
      <c r="F6" s="185"/>
      <c r="G6" s="184" t="s">
        <v>180</v>
      </c>
      <c r="H6" s="184" t="s">
        <v>181</v>
      </c>
      <c r="I6" s="184" t="s">
        <v>182</v>
      </c>
      <c r="J6" s="184" t="s">
        <v>183</v>
      </c>
      <c r="K6" s="186" t="s">
        <v>184</v>
      </c>
      <c r="L6" s="187" t="s">
        <v>185</v>
      </c>
      <c r="M6" s="185"/>
      <c r="N6" s="186"/>
      <c r="O6" s="186"/>
      <c r="P6" s="184" t="s">
        <v>186</v>
      </c>
      <c r="Q6" s="187" t="s">
        <v>187</v>
      </c>
      <c r="S6" s="188"/>
      <c r="T6" s="188"/>
      <c r="U6" s="188"/>
      <c r="V6" s="188"/>
      <c r="W6" s="188"/>
      <c r="X6" s="188"/>
      <c r="Y6" s="188"/>
      <c r="Z6" s="188"/>
      <c r="AA6" s="188"/>
      <c r="AB6" s="188"/>
    </row>
    <row r="7" spans="2:28" ht="31.5">
      <c r="B7" s="182">
        <v>1195</v>
      </c>
      <c r="C7" s="76" t="s">
        <v>120</v>
      </c>
      <c r="D7" s="73">
        <f>SUM(D8:D12)</f>
        <v>0</v>
      </c>
      <c r="E7" s="77">
        <f>SUM(E8:E12)</f>
        <v>0</v>
      </c>
      <c r="F7" s="78" t="s">
        <v>123</v>
      </c>
      <c r="G7" s="77">
        <f aca="true" t="shared" si="1" ref="G7:O7">SUM(G8:G12)</f>
        <v>0</v>
      </c>
      <c r="H7" s="77">
        <f t="shared" si="1"/>
        <v>0</v>
      </c>
      <c r="I7" s="77">
        <f t="shared" si="1"/>
        <v>0</v>
      </c>
      <c r="J7" s="77">
        <f t="shared" si="1"/>
        <v>0</v>
      </c>
      <c r="K7" s="77">
        <f t="shared" si="1"/>
        <v>0</v>
      </c>
      <c r="L7" s="79">
        <f t="shared" si="1"/>
        <v>0</v>
      </c>
      <c r="M7" s="194" t="s">
        <v>123</v>
      </c>
      <c r="N7" s="77">
        <f t="shared" si="1"/>
        <v>0</v>
      </c>
      <c r="O7" s="77">
        <f t="shared" si="1"/>
        <v>0</v>
      </c>
      <c r="P7" s="77">
        <f>SUM(P8:P12)</f>
        <v>0</v>
      </c>
      <c r="Q7" s="79">
        <f>SUM(Q8:Q12)</f>
        <v>0</v>
      </c>
      <c r="R7" s="1"/>
      <c r="S7" s="26">
        <f aca="true" t="shared" si="2" ref="S7:S12">IF(OR(D7&lt;E7,D7&lt;P7),"Er","")</f>
      </c>
      <c r="T7" s="26">
        <f aca="true" t="shared" si="3" ref="T7:T12">IF(E7&gt;D7,"Er","")</f>
      </c>
      <c r="U7" s="26">
        <f>IF(G7&lt;H7,"Er","")</f>
      </c>
      <c r="V7" s="26">
        <f>IF(H7&gt;G7,"Er","")</f>
      </c>
      <c r="W7" s="26">
        <f>IF(I7&lt;J7,"Er","")</f>
      </c>
      <c r="X7" s="26">
        <f>IF(J7&gt;I7,"Er","")</f>
      </c>
      <c r="Y7" s="26">
        <f>IF(K7&lt;L7,"Er","")</f>
      </c>
      <c r="Z7" s="26">
        <f>IF(L7&gt;K7,"Er","")</f>
      </c>
      <c r="AA7" s="26">
        <f>IF(OR(P7&gt;D7,P7&lt;Q7),"Er","")</f>
      </c>
      <c r="AB7" s="26">
        <f>IF(OR(Q7&gt;P7,Q7&gt;E7),"Er","")</f>
      </c>
    </row>
    <row r="8" spans="2:28" ht="15.75">
      <c r="B8" s="182">
        <v>1196</v>
      </c>
      <c r="C8" s="47" t="s">
        <v>69</v>
      </c>
      <c r="D8" s="82">
        <f aca="true" t="shared" si="4" ref="D8:E12">SUM(G8,I8,K8)</f>
        <v>0</v>
      </c>
      <c r="E8" s="82">
        <f t="shared" si="4"/>
        <v>0</v>
      </c>
      <c r="F8" s="32">
        <v>1</v>
      </c>
      <c r="G8" s="55"/>
      <c r="H8" s="55"/>
      <c r="I8" s="55"/>
      <c r="J8" s="55"/>
      <c r="K8" s="55"/>
      <c r="L8" s="57"/>
      <c r="M8" s="195">
        <v>1</v>
      </c>
      <c r="N8" s="55">
        <f>IF(SUM(D8)&lt;&gt;0,SUM(D8),"")</f>
      </c>
      <c r="O8" s="55">
        <f>IF(SUM(E8)&lt;&gt;0,SUM(E8),"")</f>
      </c>
      <c r="P8" s="55"/>
      <c r="Q8" s="57"/>
      <c r="R8" s="1"/>
      <c r="S8" s="26">
        <f t="shared" si="2"/>
      </c>
      <c r="T8" s="26">
        <f t="shared" si="3"/>
      </c>
      <c r="U8" s="26">
        <f>IF(G8&gt;G7,"Er","")</f>
      </c>
      <c r="V8" s="26">
        <f>IF(OR(H8&gt;H7,H8&gt;G8),"Er","")</f>
      </c>
      <c r="W8" s="26">
        <f>IF(I8&gt;I7,"Er","")</f>
      </c>
      <c r="X8" s="26">
        <f>IF(OR(J8&gt;I8,J8&gt;J7),"Er","")</f>
      </c>
      <c r="Y8" s="26">
        <f>IF(K8&gt;K7,"Er","")</f>
      </c>
      <c r="Z8" s="26">
        <f>IF(OR(L8&gt;K8,L8&gt;L7),"Er","")</f>
      </c>
      <c r="AA8" s="26">
        <f>IF(OR(P8&gt;D8,P8&gt;P7,P8&lt;Q8),"Er","")</f>
      </c>
      <c r="AB8" s="26">
        <f>IF(OR(Q8&gt;P8,Q8&gt;E8,Q8&gt;Q7),"Er","")</f>
      </c>
    </row>
    <row r="9" spans="2:28" ht="15.75">
      <c r="B9" s="182">
        <v>1197</v>
      </c>
      <c r="C9" s="48" t="s">
        <v>70</v>
      </c>
      <c r="D9" s="83">
        <f t="shared" si="4"/>
        <v>0</v>
      </c>
      <c r="E9" s="83">
        <f t="shared" si="4"/>
        <v>0</v>
      </c>
      <c r="F9" s="33">
        <v>2</v>
      </c>
      <c r="G9" s="55"/>
      <c r="H9" s="55"/>
      <c r="I9" s="55"/>
      <c r="J9" s="55"/>
      <c r="K9" s="55"/>
      <c r="L9" s="57"/>
      <c r="M9" s="196">
        <v>2</v>
      </c>
      <c r="N9" s="55">
        <f aca="true" t="shared" si="5" ref="N9:O37">IF(SUM(D9)&lt;&gt;0,SUM(D9),"")</f>
      </c>
      <c r="O9" s="55">
        <f t="shared" si="5"/>
      </c>
      <c r="P9" s="55"/>
      <c r="Q9" s="57"/>
      <c r="R9" s="1"/>
      <c r="S9" s="26">
        <f t="shared" si="2"/>
      </c>
      <c r="T9" s="26">
        <f t="shared" si="3"/>
      </c>
      <c r="U9" s="26">
        <f>IF(G9&gt;G7,"Er","")</f>
      </c>
      <c r="V9" s="26">
        <f>IF(OR(H9&gt;H7,H9&gt;G9),"Er","")</f>
      </c>
      <c r="W9" s="26">
        <f>IF(I9&gt;I7,"Er","")</f>
      </c>
      <c r="X9" s="26">
        <f>IF(OR(J9&gt;I9,J9&gt;J7),"Er","")</f>
      </c>
      <c r="Y9" s="26">
        <f>IF(K9&gt;K7,"Er","")</f>
      </c>
      <c r="Z9" s="26">
        <f>IF(OR(L9&gt;K9,L9&gt;L7),"Er","")</f>
      </c>
      <c r="AA9" s="26">
        <f>IF(OR(P9&gt;D9,P9&gt;P7,P9&lt;Q9),"Er","")</f>
      </c>
      <c r="AB9" s="26">
        <f>IF(OR(Q9&gt;P9,Q9&gt;E9,Q9&gt;Q7),"Er","")</f>
      </c>
    </row>
    <row r="10" spans="2:28" ht="15.75">
      <c r="B10" s="182">
        <v>1198</v>
      </c>
      <c r="C10" s="48" t="s">
        <v>71</v>
      </c>
      <c r="D10" s="83">
        <f t="shared" si="4"/>
        <v>0</v>
      </c>
      <c r="E10" s="83">
        <f t="shared" si="4"/>
        <v>0</v>
      </c>
      <c r="F10" s="34">
        <v>3</v>
      </c>
      <c r="G10" s="55"/>
      <c r="H10" s="55"/>
      <c r="I10" s="55"/>
      <c r="J10" s="55"/>
      <c r="K10" s="55"/>
      <c r="L10" s="57"/>
      <c r="M10" s="197">
        <v>3</v>
      </c>
      <c r="N10" s="55">
        <f t="shared" si="5"/>
      </c>
      <c r="O10" s="55">
        <f t="shared" si="5"/>
      </c>
      <c r="P10" s="55"/>
      <c r="Q10" s="57"/>
      <c r="R10" s="1"/>
      <c r="S10" s="26">
        <f t="shared" si="2"/>
      </c>
      <c r="T10" s="26">
        <f t="shared" si="3"/>
      </c>
      <c r="U10" s="26">
        <f>IF(G10&gt;G7,"Er","")</f>
      </c>
      <c r="V10" s="26">
        <f>IF(OR(H10&gt;H7,H10&gt;G10),"Er","")</f>
      </c>
      <c r="W10" s="26">
        <f>IF(I10&gt;I7,"Er","")</f>
      </c>
      <c r="X10" s="26">
        <f>IF(OR(J10&gt;I10,J10&gt;J7),"Er","")</f>
      </c>
      <c r="Y10" s="26">
        <f>IF(K10&gt;K7,"Er","")</f>
      </c>
      <c r="Z10" s="26">
        <f>IF(OR(L10&gt;K10,L10&gt;L7),"Er","")</f>
      </c>
      <c r="AA10" s="26">
        <f>IF(OR(P10&gt;D10,P10&gt;P7,P10&lt;Q10),"Er","")</f>
      </c>
      <c r="AB10" s="26">
        <f>IF(OR(Q10&gt;P10,Q10&gt;E10,Q10&gt;Q7),"Er","")</f>
      </c>
    </row>
    <row r="11" spans="2:28" ht="15.75">
      <c r="B11" s="182">
        <v>1199</v>
      </c>
      <c r="C11" s="49" t="s">
        <v>72</v>
      </c>
      <c r="D11" s="83">
        <f t="shared" si="4"/>
        <v>0</v>
      </c>
      <c r="E11" s="83">
        <f t="shared" si="4"/>
        <v>0</v>
      </c>
      <c r="F11" s="34">
        <v>4</v>
      </c>
      <c r="G11" s="60"/>
      <c r="H11" s="60"/>
      <c r="I11" s="60"/>
      <c r="J11" s="60"/>
      <c r="K11" s="60"/>
      <c r="L11" s="61"/>
      <c r="M11" s="197">
        <v>4</v>
      </c>
      <c r="N11" s="55">
        <f t="shared" si="5"/>
      </c>
      <c r="O11" s="55">
        <f t="shared" si="5"/>
      </c>
      <c r="P11" s="60"/>
      <c r="Q11" s="61"/>
      <c r="R11" s="1"/>
      <c r="S11" s="26">
        <f t="shared" si="2"/>
      </c>
      <c r="T11" s="26">
        <f t="shared" si="3"/>
      </c>
      <c r="U11" s="26">
        <f>IF(G11&gt;G7,"Er","")</f>
      </c>
      <c r="V11" s="26">
        <f>IF(OR(H11&gt;H7,H11&gt;G11),"Er","")</f>
      </c>
      <c r="W11" s="26">
        <f>IF(I11&gt;I7,"Er","")</f>
      </c>
      <c r="X11" s="26">
        <f>IF(OR(J11&gt;I11,J11&gt;J7),"Er","")</f>
      </c>
      <c r="Y11" s="26">
        <f>IF(K11&gt;K7,"Er","")</f>
      </c>
      <c r="Z11" s="26">
        <f>IF(OR(L11&gt;K11,L11&gt;L7),"Er","")</f>
      </c>
      <c r="AA11" s="26">
        <f>IF(OR(P11&gt;D11,P11&gt;P7,P11&lt;Q11),"Er","")</f>
      </c>
      <c r="AB11" s="26">
        <f>IF(OR(Q11&gt;P11,Q11&gt;E11,Q11&gt;Q7),"Er","")</f>
      </c>
    </row>
    <row r="12" spans="2:28" ht="15.75">
      <c r="B12" s="182">
        <v>1200</v>
      </c>
      <c r="C12" s="50" t="s">
        <v>166</v>
      </c>
      <c r="D12" s="84">
        <f t="shared" si="4"/>
        <v>0</v>
      </c>
      <c r="E12" s="84">
        <f t="shared" si="4"/>
        <v>0</v>
      </c>
      <c r="F12" s="34">
        <v>5</v>
      </c>
      <c r="G12" s="62"/>
      <c r="H12" s="62"/>
      <c r="I12" s="62"/>
      <c r="J12" s="62"/>
      <c r="K12" s="62"/>
      <c r="L12" s="63"/>
      <c r="M12" s="197">
        <v>5</v>
      </c>
      <c r="N12" s="55">
        <f t="shared" si="5"/>
      </c>
      <c r="O12" s="55">
        <f t="shared" si="5"/>
      </c>
      <c r="P12" s="62"/>
      <c r="Q12" s="63"/>
      <c r="R12" s="1"/>
      <c r="S12" s="26">
        <f t="shared" si="2"/>
      </c>
      <c r="T12" s="26">
        <f t="shared" si="3"/>
      </c>
      <c r="U12" s="26">
        <f>IF(G12&gt;G7,"Er","")</f>
      </c>
      <c r="V12" s="26">
        <f>IF(OR(H12&gt;H7,H12&gt;G12),"Er","")</f>
      </c>
      <c r="W12" s="26">
        <f>IF(I12&gt;I7,"Er","")</f>
      </c>
      <c r="X12" s="26">
        <f>IF(OR(J12&gt;I12,J12&gt;J7),"Er","")</f>
      </c>
      <c r="Y12" s="26">
        <f>IF(K12&gt;K7,"Er","")</f>
      </c>
      <c r="Z12" s="26">
        <f>IF(OR(L12&gt;K12,L12&gt;L7),"Er","")</f>
      </c>
      <c r="AA12" s="26">
        <f>IF(OR(P12&gt;D12,P12&gt;P7,P12&lt;Q12),"Er","")</f>
      </c>
      <c r="AB12" s="26">
        <f>IF(OR(Q12&gt;P12,Q12&gt;E12,Q12&gt;Q7),"Er","")</f>
      </c>
    </row>
    <row r="13" spans="2:28" ht="15.75">
      <c r="B13" s="182">
        <v>1201</v>
      </c>
      <c r="C13" s="80" t="s">
        <v>73</v>
      </c>
      <c r="D13" s="77">
        <f>SUM(D14:D18)</f>
        <v>0</v>
      </c>
      <c r="E13" s="77">
        <f>SUM(E14:E18)</f>
        <v>0</v>
      </c>
      <c r="F13" s="78" t="s">
        <v>124</v>
      </c>
      <c r="G13" s="77">
        <f aca="true" t="shared" si="6" ref="G13:L13">G7</f>
        <v>0</v>
      </c>
      <c r="H13" s="77">
        <f t="shared" si="6"/>
        <v>0</v>
      </c>
      <c r="I13" s="77">
        <f t="shared" si="6"/>
        <v>0</v>
      </c>
      <c r="J13" s="77">
        <f t="shared" si="6"/>
        <v>0</v>
      </c>
      <c r="K13" s="77">
        <f t="shared" si="6"/>
        <v>0</v>
      </c>
      <c r="L13" s="79">
        <f t="shared" si="6"/>
        <v>0</v>
      </c>
      <c r="M13" s="194" t="s">
        <v>124</v>
      </c>
      <c r="N13" s="81">
        <f t="shared" si="5"/>
      </c>
      <c r="O13" s="81">
        <f t="shared" si="5"/>
      </c>
      <c r="P13" s="77">
        <f>P7</f>
        <v>0</v>
      </c>
      <c r="Q13" s="79">
        <f>Q7</f>
        <v>0</v>
      </c>
      <c r="R13" s="1"/>
      <c r="S13" s="26">
        <f>IF(OR(D13&lt;E13,D13&lt;P13,D13&lt;&gt;D7),"Er","")</f>
      </c>
      <c r="T13" s="26">
        <f>IF(OR(E13&gt;D13,E13&lt;Q13,E13&lt;&gt;E7),"Er","")</f>
      </c>
      <c r="U13" s="26">
        <f aca="true" t="shared" si="7" ref="U13:Z13">IF(AND(G13&lt;&gt;SUM(G14:G18),G13&lt;&gt;""),"Er","")</f>
      </c>
      <c r="V13" s="26">
        <f t="shared" si="7"/>
      </c>
      <c r="W13" s="26">
        <f t="shared" si="7"/>
      </c>
      <c r="X13" s="26">
        <f t="shared" si="7"/>
      </c>
      <c r="Y13" s="26">
        <f t="shared" si="7"/>
      </c>
      <c r="Z13" s="26">
        <f t="shared" si="7"/>
      </c>
      <c r="AA13" s="26">
        <f>IF(OR(P13&lt;Q13,P13&gt;D13,AND(P13&lt;&gt;SUM(P14:P18),P13&lt;&gt;"")),"Er","")</f>
      </c>
      <c r="AB13" s="26">
        <f>IF(OR(Q13&gt;P13,Q13&gt;E13,AND(Q13&lt;&gt;SUM(Q14:Q18),Q13&lt;&gt;"")),"Er","")</f>
      </c>
    </row>
    <row r="14" spans="2:28" ht="15.75">
      <c r="B14" s="182">
        <v>1202</v>
      </c>
      <c r="C14" s="51" t="s">
        <v>74</v>
      </c>
      <c r="D14" s="82">
        <f aca="true" t="shared" si="8" ref="D14:E18">SUM(G14,I14,K14)</f>
        <v>0</v>
      </c>
      <c r="E14" s="82">
        <f t="shared" si="8"/>
        <v>0</v>
      </c>
      <c r="F14" s="32">
        <v>1</v>
      </c>
      <c r="G14" s="55"/>
      <c r="H14" s="55"/>
      <c r="I14" s="55"/>
      <c r="J14" s="55"/>
      <c r="K14" s="55"/>
      <c r="L14" s="57"/>
      <c r="M14" s="195">
        <v>1</v>
      </c>
      <c r="N14" s="55">
        <f t="shared" si="5"/>
      </c>
      <c r="O14" s="55">
        <f t="shared" si="5"/>
      </c>
      <c r="P14" s="55"/>
      <c r="Q14" s="57"/>
      <c r="R14" s="1"/>
      <c r="S14" s="26">
        <f>IF(OR(D14&lt;E14,D14&lt;P14),"Er","")</f>
      </c>
      <c r="T14" s="26">
        <f>IF(E14&gt;D14,"Er","")</f>
      </c>
      <c r="U14" s="26">
        <f>IF(G14&gt;G13,"Er","")</f>
      </c>
      <c r="V14" s="26">
        <f>IF(OR(H14&gt;H13,H14&gt;G14),"Er","")</f>
      </c>
      <c r="W14" s="26">
        <f>IF(I14&gt;I13,"Er","")</f>
      </c>
      <c r="X14" s="26">
        <f>IF(OR(J14&gt;I14,J14&gt;J13),"Er","")</f>
      </c>
      <c r="Y14" s="26">
        <f>IF(K14&gt;K13,"Er","")</f>
      </c>
      <c r="Z14" s="26">
        <f>IF(OR(L14&gt;K14,L14&gt;L13),"Er","")</f>
      </c>
      <c r="AA14" s="26">
        <f>IF(OR(P14&gt;D14,P14&gt;P13,P14&lt;Q14),"Er","")</f>
      </c>
      <c r="AB14" s="26">
        <f>IF(OR(Q14&gt;P14,Q14&gt;E14,Q14&gt;Q13),"Er","")</f>
      </c>
    </row>
    <row r="15" spans="2:28" ht="15.75">
      <c r="B15" s="182">
        <v>1203</v>
      </c>
      <c r="C15" s="52" t="s">
        <v>70</v>
      </c>
      <c r="D15" s="83">
        <f t="shared" si="8"/>
        <v>0</v>
      </c>
      <c r="E15" s="83">
        <f t="shared" si="8"/>
        <v>0</v>
      </c>
      <c r="F15" s="33">
        <v>2</v>
      </c>
      <c r="G15" s="55"/>
      <c r="H15" s="55"/>
      <c r="I15" s="55"/>
      <c r="J15" s="55"/>
      <c r="K15" s="55"/>
      <c r="L15" s="57"/>
      <c r="M15" s="196">
        <v>2</v>
      </c>
      <c r="N15" s="55">
        <f t="shared" si="5"/>
      </c>
      <c r="O15" s="55">
        <f t="shared" si="5"/>
      </c>
      <c r="P15" s="55"/>
      <c r="Q15" s="57"/>
      <c r="R15" s="1"/>
      <c r="S15" s="26">
        <f>IF(OR(D15&lt;E15,D15&lt;P15),"Er","")</f>
      </c>
      <c r="T15" s="26">
        <f>IF(E15&gt;D15,"Er","")</f>
      </c>
      <c r="U15" s="26">
        <f>IF(G15&gt;G13,"Er","")</f>
      </c>
      <c r="V15" s="26">
        <f>IF(OR(H15&gt;H13,H15&gt;G15),"Er","")</f>
      </c>
      <c r="W15" s="26">
        <f>IF(I15&gt;I13,"Er","")</f>
      </c>
      <c r="X15" s="26">
        <f>IF(OR(J15&gt;I15,J15&gt;J13),"Er","")</f>
      </c>
      <c r="Y15" s="26">
        <f>IF(K15&gt;K13,"Er","")</f>
      </c>
      <c r="Z15" s="26">
        <f>IF(OR(L15&gt;K15,L15&gt;L13),"Er","")</f>
      </c>
      <c r="AA15" s="26">
        <f>IF(OR(P15&gt;D15,P15&gt;P13,P15&lt;Q15),"Er","")</f>
      </c>
      <c r="AB15" s="26">
        <f>IF(OR(Q15&gt;P15,Q15&gt;E15,Q15&gt;Q13),"Er","")</f>
      </c>
    </row>
    <row r="16" spans="2:28" ht="15.75">
      <c r="B16" s="182">
        <v>1204</v>
      </c>
      <c r="C16" s="52" t="s">
        <v>71</v>
      </c>
      <c r="D16" s="83">
        <f t="shared" si="8"/>
        <v>0</v>
      </c>
      <c r="E16" s="83">
        <f t="shared" si="8"/>
        <v>0</v>
      </c>
      <c r="F16" s="34">
        <v>3</v>
      </c>
      <c r="G16" s="55"/>
      <c r="H16" s="55"/>
      <c r="I16" s="55"/>
      <c r="J16" s="55"/>
      <c r="K16" s="55"/>
      <c r="L16" s="57"/>
      <c r="M16" s="197">
        <v>3</v>
      </c>
      <c r="N16" s="55">
        <f t="shared" si="5"/>
      </c>
      <c r="O16" s="55">
        <f t="shared" si="5"/>
      </c>
      <c r="P16" s="55"/>
      <c r="Q16" s="57"/>
      <c r="R16" s="1"/>
      <c r="S16" s="26">
        <f>IF(OR(D16&lt;E16,D16&lt;P16),"Er","")</f>
      </c>
      <c r="T16" s="26">
        <f>IF(E16&gt;D16,"Er","")</f>
      </c>
      <c r="U16" s="26">
        <f>IF(G16&gt;G13,"Er","")</f>
      </c>
      <c r="V16" s="26">
        <f>IF(OR(H16&gt;H13,H16&gt;G16),"Er","")</f>
      </c>
      <c r="W16" s="26">
        <f>IF(I16&gt;I13,"Er","")</f>
      </c>
      <c r="X16" s="26">
        <f>IF(OR(J16&gt;I16,J16&gt;J13),"Er","")</f>
      </c>
      <c r="Y16" s="26">
        <f>IF(K16&gt;K13,"Er","")</f>
      </c>
      <c r="Z16" s="26">
        <f>IF(OR(L16&gt;K16,L16&gt;L13),"Er","")</f>
      </c>
      <c r="AA16" s="26">
        <f>IF(OR(P16&gt;D16,P16&gt;P13,P16&lt;Q16),"Er","")</f>
      </c>
      <c r="AB16" s="26">
        <f>IF(OR(Q16&gt;P16,Q16&gt;E16,Q16&gt;Q13),"Er","")</f>
      </c>
    </row>
    <row r="17" spans="2:28" ht="15.75">
      <c r="B17" s="182">
        <v>1205</v>
      </c>
      <c r="C17" s="49" t="s">
        <v>167</v>
      </c>
      <c r="D17" s="83">
        <f t="shared" si="8"/>
        <v>0</v>
      </c>
      <c r="E17" s="83">
        <f t="shared" si="8"/>
        <v>0</v>
      </c>
      <c r="F17" s="34">
        <v>4</v>
      </c>
      <c r="G17" s="60"/>
      <c r="H17" s="60"/>
      <c r="I17" s="60"/>
      <c r="J17" s="60"/>
      <c r="K17" s="60"/>
      <c r="L17" s="61"/>
      <c r="M17" s="197">
        <v>4</v>
      </c>
      <c r="N17" s="55">
        <f>IF(SUM(D17)&lt;&gt;0,SUM(D17),"")</f>
      </c>
      <c r="O17" s="55">
        <f>IF(SUM(E17)&lt;&gt;0,SUM(E17),"")</f>
      </c>
      <c r="P17" s="60"/>
      <c r="Q17" s="61"/>
      <c r="R17" s="1"/>
      <c r="S17" s="26">
        <f>IF(OR(D17&lt;E17,D17&lt;P17),"Er","")</f>
      </c>
      <c r="T17" s="26">
        <f>IF(E17&gt;D17,"Er","")</f>
      </c>
      <c r="U17" s="26">
        <f>IF(G17&gt;G13,"Er","")</f>
      </c>
      <c r="V17" s="26">
        <f>IF(OR(H17&gt;H13,H17&gt;G17),"Er","")</f>
      </c>
      <c r="W17" s="26">
        <f>IF(I17&gt;I13,"Er","")</f>
      </c>
      <c r="X17" s="26">
        <f>IF(OR(J17&gt;I17,J17&gt;J13),"Er","")</f>
      </c>
      <c r="Y17" s="26">
        <f>IF(K17&gt;K13,"Er","")</f>
      </c>
      <c r="Z17" s="26">
        <f>IF(OR(L17&gt;K17,L17&gt;L13),"Er","")</f>
      </c>
      <c r="AA17" s="26">
        <f>IF(OR(P17&gt;D17,P17&gt;P13,P17&lt;Q17),"Er","")</f>
      </c>
      <c r="AB17" s="26">
        <f>IF(OR(Q17&gt;P17,Q17&gt;E17,Q17&gt;Q13),"Er","")</f>
      </c>
    </row>
    <row r="18" spans="2:28" ht="15.75">
      <c r="B18" s="182">
        <v>1206</v>
      </c>
      <c r="C18" s="50" t="s">
        <v>168</v>
      </c>
      <c r="D18" s="84">
        <f t="shared" si="8"/>
        <v>0</v>
      </c>
      <c r="E18" s="84">
        <f t="shared" si="8"/>
        <v>0</v>
      </c>
      <c r="F18" s="34">
        <v>5</v>
      </c>
      <c r="G18" s="62"/>
      <c r="H18" s="62"/>
      <c r="I18" s="62"/>
      <c r="J18" s="62"/>
      <c r="K18" s="62"/>
      <c r="L18" s="63"/>
      <c r="M18" s="197">
        <v>5</v>
      </c>
      <c r="N18" s="55">
        <f>IF(SUM(D18)&lt;&gt;0,SUM(D18),"")</f>
      </c>
      <c r="O18" s="55">
        <f>IF(SUM(E18)&lt;&gt;0,SUM(E18),"")</f>
      </c>
      <c r="P18" s="62"/>
      <c r="Q18" s="63"/>
      <c r="R18" s="1"/>
      <c r="S18" s="26">
        <f>IF(OR(D18&lt;E18,D18&lt;P18),"Er","")</f>
      </c>
      <c r="T18" s="26">
        <f>IF(E18&gt;D18,"Er","")</f>
      </c>
      <c r="U18" s="26">
        <f>IF(G18&gt;G13,"Er","")</f>
      </c>
      <c r="V18" s="26">
        <f>IF(OR(H18&gt;H13,H18&gt;G18),"Er","")</f>
      </c>
      <c r="W18" s="26">
        <f>IF(I18&gt;I13,"Er","")</f>
      </c>
      <c r="X18" s="26">
        <f>IF(OR(J18&gt;I18,J18&gt;J13),"Er","")</f>
      </c>
      <c r="Y18" s="26">
        <f>IF(K18&gt;K13,"Er","")</f>
      </c>
      <c r="Z18" s="26">
        <f>IF(OR(L18&gt;K18,L18&gt;L13),"Er","")</f>
      </c>
      <c r="AA18" s="26">
        <f>IF(OR(P18&gt;D18,P18&gt;P13,P18&lt;Q18),"Er","")</f>
      </c>
      <c r="AB18" s="26">
        <f>IF(OR(Q18&gt;P18,Q18&gt;E18,Q18&gt;Q13),"Er","")</f>
      </c>
    </row>
    <row r="19" spans="2:28" ht="15.75">
      <c r="B19" s="182">
        <v>1207</v>
      </c>
      <c r="C19" s="80" t="s">
        <v>75</v>
      </c>
      <c r="D19" s="77">
        <f>SUM(D20:D24)</f>
        <v>0</v>
      </c>
      <c r="E19" s="77">
        <f>SUM(E20:E24)</f>
        <v>0</v>
      </c>
      <c r="F19" s="78" t="s">
        <v>125</v>
      </c>
      <c r="G19" s="77">
        <f aca="true" t="shared" si="9" ref="G19:L19">G7</f>
        <v>0</v>
      </c>
      <c r="H19" s="77">
        <f t="shared" si="9"/>
        <v>0</v>
      </c>
      <c r="I19" s="77">
        <f t="shared" si="9"/>
        <v>0</v>
      </c>
      <c r="J19" s="77">
        <f t="shared" si="9"/>
        <v>0</v>
      </c>
      <c r="K19" s="77">
        <f t="shared" si="9"/>
        <v>0</v>
      </c>
      <c r="L19" s="79">
        <f t="shared" si="9"/>
        <v>0</v>
      </c>
      <c r="M19" s="194" t="s">
        <v>125</v>
      </c>
      <c r="N19" s="81">
        <f t="shared" si="5"/>
      </c>
      <c r="O19" s="81">
        <f t="shared" si="5"/>
      </c>
      <c r="P19" s="77">
        <f>P7</f>
        <v>0</v>
      </c>
      <c r="Q19" s="79">
        <f>Q7</f>
        <v>0</v>
      </c>
      <c r="R19" s="1"/>
      <c r="S19" s="26">
        <f>IF(OR(D19&lt;E19,D19&lt;P19,D19&lt;&gt;D7),"Er","")</f>
      </c>
      <c r="T19" s="26">
        <f>IF(OR(E19&gt;D19,E19&lt;Q19,E19&lt;&gt;E7),"Er","")</f>
      </c>
      <c r="U19" s="26">
        <f aca="true" t="shared" si="10" ref="U19:Z19">IF(AND(G19&lt;&gt;SUM(G20:G24),G19&lt;&gt;""),"Er","")</f>
      </c>
      <c r="V19" s="26">
        <f t="shared" si="10"/>
      </c>
      <c r="W19" s="26">
        <f t="shared" si="10"/>
      </c>
      <c r="X19" s="26">
        <f t="shared" si="10"/>
      </c>
      <c r="Y19" s="26">
        <f t="shared" si="10"/>
      </c>
      <c r="Z19" s="26">
        <f t="shared" si="10"/>
      </c>
      <c r="AA19" s="26">
        <f>IF(OR(P19&lt;Q19,P19&gt;D19,AND(P19&lt;&gt;SUM(P20:P24),P19&lt;&gt;"")),"Er","")</f>
      </c>
      <c r="AB19" s="26">
        <f>IF(OR(Q19&gt;P19,Q19&gt;E19,AND(Q19&lt;&gt;SUM(Q20:Q24),Q19&lt;&gt;"")),"Er","")</f>
      </c>
    </row>
    <row r="20" spans="2:28" ht="15.75">
      <c r="B20" s="182">
        <v>1208</v>
      </c>
      <c r="C20" s="51" t="s">
        <v>74</v>
      </c>
      <c r="D20" s="82">
        <f aca="true" t="shared" si="11" ref="D20:E24">SUM(G20,I20,K20)</f>
        <v>0</v>
      </c>
      <c r="E20" s="82">
        <f t="shared" si="11"/>
        <v>0</v>
      </c>
      <c r="F20" s="32">
        <v>1</v>
      </c>
      <c r="G20" s="55"/>
      <c r="H20" s="55"/>
      <c r="I20" s="55"/>
      <c r="J20" s="55"/>
      <c r="K20" s="55"/>
      <c r="L20" s="57"/>
      <c r="M20" s="195">
        <v>1</v>
      </c>
      <c r="N20" s="55">
        <f t="shared" si="5"/>
      </c>
      <c r="O20" s="55">
        <f t="shared" si="5"/>
      </c>
      <c r="P20" s="55"/>
      <c r="Q20" s="57"/>
      <c r="R20" s="1"/>
      <c r="S20" s="26">
        <f aca="true" t="shared" si="12" ref="S20:S35">IF(OR(D20&lt;E20,D20&lt;P20),"Er","")</f>
      </c>
      <c r="T20" s="26">
        <f aca="true" t="shared" si="13" ref="T20:T35">IF(E20&gt;D20,"Er","")</f>
      </c>
      <c r="U20" s="26">
        <f>IF(G20&gt;G19,"Er","")</f>
      </c>
      <c r="V20" s="26">
        <f>IF(OR(H20&gt;H19,H20&gt;G20),"Er","")</f>
      </c>
      <c r="W20" s="26">
        <f>IF(I20&gt;I19,"Er","")</f>
      </c>
      <c r="X20" s="26">
        <f>IF(OR(J20&gt;I20,J20&gt;J19),"Er","")</f>
      </c>
      <c r="Y20" s="26">
        <f>IF(K20&gt;K19,"Er","")</f>
      </c>
      <c r="Z20" s="26">
        <f>IF(OR(L20&gt;K20,L20&gt;L19),"Er","")</f>
      </c>
      <c r="AA20" s="26">
        <f>IF(OR(P20&gt;D20,P20&gt;P19,P20&lt;Q20),"Er","")</f>
      </c>
      <c r="AB20" s="26">
        <f>IF(OR(Q20&gt;P20,Q20&gt;E20,Q20&gt;Q19),"Er","")</f>
      </c>
    </row>
    <row r="21" spans="2:28" ht="15.75">
      <c r="B21" s="182">
        <v>1209</v>
      </c>
      <c r="C21" s="52" t="s">
        <v>70</v>
      </c>
      <c r="D21" s="83">
        <f t="shared" si="11"/>
        <v>0</v>
      </c>
      <c r="E21" s="83">
        <f t="shared" si="11"/>
        <v>0</v>
      </c>
      <c r="F21" s="33">
        <v>2</v>
      </c>
      <c r="G21" s="55"/>
      <c r="H21" s="55"/>
      <c r="I21" s="55"/>
      <c r="J21" s="55"/>
      <c r="K21" s="55"/>
      <c r="L21" s="57"/>
      <c r="M21" s="196">
        <v>2</v>
      </c>
      <c r="N21" s="55">
        <f t="shared" si="5"/>
      </c>
      <c r="O21" s="55">
        <f t="shared" si="5"/>
      </c>
      <c r="P21" s="55"/>
      <c r="Q21" s="57"/>
      <c r="R21" s="1"/>
      <c r="S21" s="26">
        <f t="shared" si="12"/>
      </c>
      <c r="T21" s="26">
        <f t="shared" si="13"/>
      </c>
      <c r="U21" s="26">
        <f>IF(G21&gt;G19,"Er","")</f>
      </c>
      <c r="V21" s="26">
        <f>IF(OR(H21&gt;H19,H21&gt;G21),"Er","")</f>
      </c>
      <c r="W21" s="26">
        <f>IF(I21&gt;I19,"Er","")</f>
      </c>
      <c r="X21" s="26">
        <f>IF(OR(J21&gt;I21,J21&gt;J19),"Er","")</f>
      </c>
      <c r="Y21" s="26">
        <f>IF(K21&gt;K19,"Er","")</f>
      </c>
      <c r="Z21" s="26">
        <f>IF(OR(L21&gt;K21,L21&gt;L19),"Er","")</f>
      </c>
      <c r="AA21" s="26">
        <f>IF(OR(P21&gt;D21,P21&gt;P19,P21&lt;Q21),"Er","")</f>
      </c>
      <c r="AB21" s="26">
        <f>IF(OR(Q21&gt;P21,Q21&gt;E21,Q21&gt;Q19),"Er","")</f>
      </c>
    </row>
    <row r="22" spans="2:28" ht="15.75">
      <c r="B22" s="182">
        <v>1210</v>
      </c>
      <c r="C22" s="52" t="s">
        <v>71</v>
      </c>
      <c r="D22" s="83">
        <f t="shared" si="11"/>
        <v>0</v>
      </c>
      <c r="E22" s="83">
        <f t="shared" si="11"/>
        <v>0</v>
      </c>
      <c r="F22" s="34">
        <v>3</v>
      </c>
      <c r="G22" s="55"/>
      <c r="H22" s="55"/>
      <c r="I22" s="55"/>
      <c r="J22" s="55"/>
      <c r="K22" s="55"/>
      <c r="L22" s="57"/>
      <c r="M22" s="197">
        <v>3</v>
      </c>
      <c r="N22" s="55">
        <f t="shared" si="5"/>
      </c>
      <c r="O22" s="55">
        <f t="shared" si="5"/>
      </c>
      <c r="P22" s="55"/>
      <c r="Q22" s="57"/>
      <c r="R22" s="1"/>
      <c r="S22" s="26">
        <f t="shared" si="12"/>
      </c>
      <c r="T22" s="26">
        <f t="shared" si="13"/>
      </c>
      <c r="U22" s="26">
        <f>IF(G22&gt;G19,"Er","")</f>
      </c>
      <c r="V22" s="26">
        <f>IF(OR(H22&gt;H19,H22&gt;G22),"Er","")</f>
      </c>
      <c r="W22" s="26">
        <f>IF(I22&gt;I19,"Er","")</f>
      </c>
      <c r="X22" s="26">
        <f>IF(OR(J22&gt;I22,J22&gt;J19),"Er","")</f>
      </c>
      <c r="Y22" s="26">
        <f>IF(K22&gt;K19,"Er","")</f>
      </c>
      <c r="Z22" s="26">
        <f>IF(OR(L22&gt;K22,L22&gt;L19),"Er","")</f>
      </c>
      <c r="AA22" s="26">
        <f>IF(OR(P22&gt;D22,P22&gt;P19,P22&lt;Q22),"Er","")</f>
      </c>
      <c r="AB22" s="26">
        <f>IF(OR(Q22&gt;P22,Q22&gt;E22,Q22&gt;Q19),"Er","")</f>
      </c>
    </row>
    <row r="23" spans="2:28" ht="15.75">
      <c r="B23" s="182">
        <v>1211</v>
      </c>
      <c r="C23" s="49" t="s">
        <v>167</v>
      </c>
      <c r="D23" s="83">
        <f t="shared" si="11"/>
        <v>0</v>
      </c>
      <c r="E23" s="83">
        <f t="shared" si="11"/>
        <v>0</v>
      </c>
      <c r="F23" s="34">
        <v>4</v>
      </c>
      <c r="G23" s="60"/>
      <c r="H23" s="60"/>
      <c r="I23" s="60"/>
      <c r="J23" s="60"/>
      <c r="K23" s="60"/>
      <c r="L23" s="61"/>
      <c r="M23" s="197">
        <v>4</v>
      </c>
      <c r="N23" s="55">
        <f t="shared" si="5"/>
      </c>
      <c r="O23" s="55">
        <f t="shared" si="5"/>
      </c>
      <c r="P23" s="60"/>
      <c r="Q23" s="61"/>
      <c r="R23" s="1"/>
      <c r="S23" s="26">
        <f>IF(OR(D23&lt;E23,D23&lt;P23),"Er","")</f>
      </c>
      <c r="T23" s="26">
        <f>IF(E23&gt;D23,"Er","")</f>
      </c>
      <c r="U23" s="26">
        <f>IF(G23&gt;G19,"Er","")</f>
      </c>
      <c r="V23" s="26">
        <f>IF(OR(H23&gt;H19,H23&gt;G23),"Er","")</f>
      </c>
      <c r="W23" s="26">
        <f>IF(I23&gt;I19,"Er","")</f>
      </c>
      <c r="X23" s="26">
        <f>IF(OR(J23&gt;I23,J23&gt;J19),"Er","")</f>
      </c>
      <c r="Y23" s="26">
        <f>IF(K23&gt;K19,"Er","")</f>
      </c>
      <c r="Z23" s="26">
        <f>IF(OR(L23&gt;K23,L23&gt;L19),"Er","")</f>
      </c>
      <c r="AA23" s="26">
        <f>IF(OR(P23&gt;D23,P23&gt;P19,P23&lt;Q23),"Er","")</f>
      </c>
      <c r="AB23" s="26">
        <f>IF(OR(Q23&gt;P23,Q23&gt;E23,Q23&gt;Q19),"Er","")</f>
      </c>
    </row>
    <row r="24" spans="2:28" ht="15.75">
      <c r="B24" s="182">
        <v>1212</v>
      </c>
      <c r="C24" s="50" t="s">
        <v>168</v>
      </c>
      <c r="D24" s="84">
        <f t="shared" si="11"/>
        <v>0</v>
      </c>
      <c r="E24" s="84">
        <f t="shared" si="11"/>
        <v>0</v>
      </c>
      <c r="F24" s="34">
        <v>5</v>
      </c>
      <c r="G24" s="62"/>
      <c r="H24" s="62"/>
      <c r="I24" s="62"/>
      <c r="J24" s="62"/>
      <c r="K24" s="62"/>
      <c r="L24" s="63"/>
      <c r="M24" s="197">
        <v>5</v>
      </c>
      <c r="N24" s="55">
        <f t="shared" si="5"/>
      </c>
      <c r="O24" s="55">
        <f t="shared" si="5"/>
      </c>
      <c r="P24" s="62"/>
      <c r="Q24" s="63"/>
      <c r="R24" s="1"/>
      <c r="S24" s="26">
        <f>IF(OR(D24&lt;E24,D24&lt;P24),"Er","")</f>
      </c>
      <c r="T24" s="26">
        <f>IF(E24&gt;D24,"Er","")</f>
      </c>
      <c r="U24" s="26">
        <f>IF(G24&gt;G19,"Er","")</f>
      </c>
      <c r="V24" s="26">
        <f>IF(OR(H24&gt;H19,H24&gt;G24),"Er","")</f>
      </c>
      <c r="W24" s="26">
        <f>IF(I24&gt;I19,"Er","")</f>
      </c>
      <c r="X24" s="26">
        <f>IF(OR(J24&gt;I24,J24&gt;J19),"Er","")</f>
      </c>
      <c r="Y24" s="26">
        <f>IF(K24&gt;K19,"Er","")</f>
      </c>
      <c r="Z24" s="26">
        <f>IF(OR(L24&gt;K24,L24&gt;L19),"Er","")</f>
      </c>
      <c r="AA24" s="26">
        <f>IF(OR(P24&gt;D24,P24&gt;P19,P24&lt;Q24),"Er","")</f>
      </c>
      <c r="AB24" s="26">
        <f>IF(OR(Q24&gt;P24,Q24&gt;E24,Q24&gt;Q19),"Er","")</f>
      </c>
    </row>
    <row r="25" spans="2:28" s="181" customFormat="1" ht="15.75" hidden="1">
      <c r="B25" s="181" t="s">
        <v>177</v>
      </c>
      <c r="C25" s="183"/>
      <c r="D25" s="184" t="s">
        <v>178</v>
      </c>
      <c r="E25" s="184" t="s">
        <v>179</v>
      </c>
      <c r="F25" s="185"/>
      <c r="G25" s="184" t="s">
        <v>180</v>
      </c>
      <c r="H25" s="184" t="s">
        <v>181</v>
      </c>
      <c r="I25" s="184" t="s">
        <v>182</v>
      </c>
      <c r="J25" s="184" t="s">
        <v>183</v>
      </c>
      <c r="K25" s="186" t="s">
        <v>184</v>
      </c>
      <c r="L25" s="187" t="s">
        <v>185</v>
      </c>
      <c r="M25" s="185"/>
      <c r="N25" s="186"/>
      <c r="O25" s="186"/>
      <c r="P25" s="184" t="s">
        <v>186</v>
      </c>
      <c r="Q25" s="187" t="s">
        <v>187</v>
      </c>
      <c r="S25" s="189"/>
      <c r="T25" s="189"/>
      <c r="U25" s="189"/>
      <c r="V25" s="189"/>
      <c r="W25" s="189"/>
      <c r="X25" s="189"/>
      <c r="Y25" s="189"/>
      <c r="Z25" s="189"/>
      <c r="AA25" s="189"/>
      <c r="AB25" s="189"/>
    </row>
    <row r="26" spans="2:28" ht="15.75">
      <c r="B26" s="182">
        <v>1213</v>
      </c>
      <c r="C26" s="76" t="s">
        <v>119</v>
      </c>
      <c r="D26" s="77">
        <f>SUM(D27:D31)</f>
        <v>0</v>
      </c>
      <c r="E26" s="77">
        <f>SUM(E27:E31)</f>
        <v>0</v>
      </c>
      <c r="F26" s="78" t="s">
        <v>123</v>
      </c>
      <c r="G26" s="77">
        <f aca="true" t="shared" si="14" ref="G26:L26">SUM(G27:G31)</f>
        <v>0</v>
      </c>
      <c r="H26" s="77">
        <f t="shared" si="14"/>
        <v>0</v>
      </c>
      <c r="I26" s="77">
        <f t="shared" si="14"/>
        <v>0</v>
      </c>
      <c r="J26" s="77">
        <f t="shared" si="14"/>
        <v>0</v>
      </c>
      <c r="K26" s="77">
        <f t="shared" si="14"/>
        <v>0</v>
      </c>
      <c r="L26" s="79">
        <f t="shared" si="14"/>
        <v>0</v>
      </c>
      <c r="M26" s="194" t="s">
        <v>123</v>
      </c>
      <c r="N26" s="81">
        <f t="shared" si="5"/>
      </c>
      <c r="O26" s="81">
        <f t="shared" si="5"/>
      </c>
      <c r="P26" s="77">
        <f>SUM(P27:P31)</f>
        <v>0</v>
      </c>
      <c r="Q26" s="79">
        <f>SUM(Q27:Q31)</f>
        <v>0</v>
      </c>
      <c r="R26" s="1"/>
      <c r="S26" s="26">
        <f t="shared" si="12"/>
      </c>
      <c r="T26" s="26">
        <f t="shared" si="13"/>
      </c>
      <c r="U26" s="26">
        <f>IF(G26&lt;H26,"Er","")</f>
      </c>
      <c r="V26" s="26">
        <f>IF(H26&gt;G26,"Er","")</f>
      </c>
      <c r="W26" s="26">
        <f>IF(I26&lt;J26,"Er","")</f>
      </c>
      <c r="X26" s="26">
        <f>IF(J26&gt;I26,"Er","")</f>
      </c>
      <c r="Y26" s="26">
        <f>IF(K26&lt;L26,"Er","")</f>
      </c>
      <c r="Z26" s="26">
        <f>IF(L26&gt;K26,"Er","")</f>
      </c>
      <c r="AA26" s="26">
        <f>IF(OR(P26&gt;D26,P26&lt;Q26),"Er","")</f>
      </c>
      <c r="AB26" s="26">
        <f>IF(OR(Q26&gt;P26,Q26&gt;E26),"Er","")</f>
      </c>
    </row>
    <row r="27" spans="2:28" ht="15.75">
      <c r="B27" s="182">
        <v>1214</v>
      </c>
      <c r="C27" s="47" t="s">
        <v>69</v>
      </c>
      <c r="D27" s="82">
        <f aca="true" t="shared" si="15" ref="D27:E31">SUM(G27,I27,K27)</f>
        <v>0</v>
      </c>
      <c r="E27" s="82">
        <f t="shared" si="15"/>
        <v>0</v>
      </c>
      <c r="F27" s="32">
        <v>1</v>
      </c>
      <c r="G27" s="55"/>
      <c r="H27" s="55"/>
      <c r="I27" s="55"/>
      <c r="J27" s="55"/>
      <c r="K27" s="55"/>
      <c r="L27" s="57"/>
      <c r="M27" s="195">
        <v>1</v>
      </c>
      <c r="N27" s="55">
        <f t="shared" si="5"/>
      </c>
      <c r="O27" s="55">
        <f t="shared" si="5"/>
      </c>
      <c r="P27" s="55"/>
      <c r="Q27" s="57"/>
      <c r="R27" s="1"/>
      <c r="S27" s="26">
        <f t="shared" si="12"/>
      </c>
      <c r="T27" s="26">
        <f t="shared" si="13"/>
      </c>
      <c r="U27" s="26">
        <f>IF(G27&gt;G26,"Er","")</f>
      </c>
      <c r="V27" s="26">
        <f>IF(OR(H27&gt;H26,H27&gt;G27),"Er","")</f>
      </c>
      <c r="W27" s="26">
        <f>IF(I27&gt;I26,"Er","")</f>
      </c>
      <c r="X27" s="26">
        <f>IF(OR(J27&gt;I27,J27&gt;J26),"Er","")</f>
      </c>
      <c r="Y27" s="26">
        <f>IF(K27&gt;K26,"Er","")</f>
      </c>
      <c r="Z27" s="26">
        <f>IF(OR(L27&gt;K27,L27&gt;L26),"Er","")</f>
      </c>
      <c r="AA27" s="26">
        <f>IF(OR(P27&gt;D27,P27&gt;P26,P27&lt;Q27),"Er","")</f>
      </c>
      <c r="AB27" s="26">
        <f>IF(OR(Q27&gt;P27,Q27&gt;E27,Q27&gt;Q26),"Er","")</f>
      </c>
    </row>
    <row r="28" spans="2:28" ht="15.75">
      <c r="B28" s="182">
        <v>1215</v>
      </c>
      <c r="C28" s="48" t="s">
        <v>70</v>
      </c>
      <c r="D28" s="83">
        <f t="shared" si="15"/>
        <v>0</v>
      </c>
      <c r="E28" s="83">
        <f t="shared" si="15"/>
        <v>0</v>
      </c>
      <c r="F28" s="33">
        <v>2</v>
      </c>
      <c r="G28" s="55"/>
      <c r="H28" s="55"/>
      <c r="I28" s="55"/>
      <c r="J28" s="55"/>
      <c r="K28" s="55"/>
      <c r="L28" s="57"/>
      <c r="M28" s="196">
        <v>2</v>
      </c>
      <c r="N28" s="55">
        <f t="shared" si="5"/>
      </c>
      <c r="O28" s="55">
        <f t="shared" si="5"/>
      </c>
      <c r="P28" s="55"/>
      <c r="Q28" s="57"/>
      <c r="R28" s="1"/>
      <c r="S28" s="26">
        <f t="shared" si="12"/>
      </c>
      <c r="T28" s="26">
        <f t="shared" si="13"/>
      </c>
      <c r="U28" s="26">
        <f>IF(G28&gt;G26,"Er","")</f>
      </c>
      <c r="V28" s="26">
        <f>IF(OR(H28&gt;H26,H28&gt;G28),"Er","")</f>
      </c>
      <c r="W28" s="26">
        <f>IF(I28&gt;I26,"Er","")</f>
      </c>
      <c r="X28" s="26">
        <f>IF(OR(J28&gt;I28,J28&gt;J26),"Er","")</f>
      </c>
      <c r="Y28" s="26">
        <f>IF(K28&gt;K26,"Er","")</f>
      </c>
      <c r="Z28" s="26">
        <f>IF(OR(L28&gt;K28,L28&gt;L26),"Er","")</f>
      </c>
      <c r="AA28" s="26">
        <f>IF(OR(P28&gt;D28,P28&gt;P26,P28&lt;Q28),"Er","")</f>
      </c>
      <c r="AB28" s="26">
        <f>IF(OR(Q28&gt;P28,Q28&gt;E28,Q28&gt;Q26),"Er","")</f>
      </c>
    </row>
    <row r="29" spans="2:28" ht="15.75">
      <c r="B29" s="182">
        <v>1216</v>
      </c>
      <c r="C29" s="48" t="s">
        <v>71</v>
      </c>
      <c r="D29" s="83">
        <f t="shared" si="15"/>
        <v>0</v>
      </c>
      <c r="E29" s="83">
        <f t="shared" si="15"/>
        <v>0</v>
      </c>
      <c r="F29" s="34">
        <v>3</v>
      </c>
      <c r="G29" s="55"/>
      <c r="H29" s="55"/>
      <c r="I29" s="55"/>
      <c r="J29" s="55"/>
      <c r="K29" s="55"/>
      <c r="L29" s="57"/>
      <c r="M29" s="197">
        <v>3</v>
      </c>
      <c r="N29" s="55">
        <f t="shared" si="5"/>
      </c>
      <c r="O29" s="55">
        <f t="shared" si="5"/>
      </c>
      <c r="P29" s="55"/>
      <c r="Q29" s="57"/>
      <c r="R29" s="1"/>
      <c r="S29" s="26">
        <f t="shared" si="12"/>
      </c>
      <c r="T29" s="26">
        <f t="shared" si="13"/>
      </c>
      <c r="U29" s="26">
        <f>IF(G29&gt;G26,"Er","")</f>
      </c>
      <c r="V29" s="26">
        <f>IF(OR(H29&gt;H26,H29&gt;G29),"Er","")</f>
      </c>
      <c r="W29" s="26">
        <f>IF(I29&gt;I26,"Er","")</f>
      </c>
      <c r="X29" s="26">
        <f>IF(OR(J29&gt;I29,J29&gt;J26),"Er","")</f>
      </c>
      <c r="Y29" s="26">
        <f>IF(K29&gt;K26,"Er","")</f>
      </c>
      <c r="Z29" s="26">
        <f>IF(OR(L29&gt;K29,L29&gt;L26),"Er","")</f>
      </c>
      <c r="AA29" s="26">
        <f>IF(OR(P29&gt;D29,P29&gt;P26,P29&lt;Q29),"Er","")</f>
      </c>
      <c r="AB29" s="26">
        <f>IF(OR(Q29&gt;P29,Q29&gt;E29,Q29&gt;Q26),"Er","")</f>
      </c>
    </row>
    <row r="30" spans="2:28" ht="15.75">
      <c r="B30" s="182">
        <v>1217</v>
      </c>
      <c r="C30" s="49" t="s">
        <v>72</v>
      </c>
      <c r="D30" s="83">
        <f t="shared" si="15"/>
        <v>0</v>
      </c>
      <c r="E30" s="83">
        <f t="shared" si="15"/>
        <v>0</v>
      </c>
      <c r="F30" s="34">
        <v>4</v>
      </c>
      <c r="G30" s="60"/>
      <c r="H30" s="60"/>
      <c r="I30" s="60"/>
      <c r="J30" s="60"/>
      <c r="K30" s="60"/>
      <c r="L30" s="61"/>
      <c r="M30" s="197">
        <v>4</v>
      </c>
      <c r="N30" s="55">
        <f>IF(SUM(D30)&lt;&gt;0,SUM(D30),"")</f>
      </c>
      <c r="O30" s="55">
        <f>IF(SUM(E30)&lt;&gt;0,SUM(E30),"")</f>
      </c>
      <c r="P30" s="60"/>
      <c r="Q30" s="61"/>
      <c r="R30" s="1"/>
      <c r="S30" s="26">
        <f>IF(OR(D30&lt;E30,D30&lt;P30),"Er","")</f>
      </c>
      <c r="T30" s="26">
        <f>IF(E30&gt;D30,"Er","")</f>
      </c>
      <c r="U30" s="26">
        <f>IF(G30&gt;G26,"Er","")</f>
      </c>
      <c r="V30" s="26">
        <f>IF(OR(H30&gt;H26,H30&gt;G30),"Er","")</f>
      </c>
      <c r="W30" s="26">
        <f>IF(I30&gt;I26,"Er","")</f>
      </c>
      <c r="X30" s="26">
        <f>IF(OR(J30&gt;I30,J30&gt;J26),"Er","")</f>
      </c>
      <c r="Y30" s="26">
        <f>IF(K30&gt;K26,"Er","")</f>
      </c>
      <c r="Z30" s="26">
        <f>IF(OR(L30&gt;K30,L30&gt;L26),"Er","")</f>
      </c>
      <c r="AA30" s="26">
        <f>IF(OR(P30&gt;D30,P30&gt;P26,P30&lt;Q30),"Er","")</f>
      </c>
      <c r="AB30" s="26">
        <f>IF(OR(Q30&gt;P30,Q30&gt;E30,Q30&gt;Q26),"Er","")</f>
      </c>
    </row>
    <row r="31" spans="2:28" ht="15.75">
      <c r="B31" s="182">
        <v>1218</v>
      </c>
      <c r="C31" s="50" t="s">
        <v>166</v>
      </c>
      <c r="D31" s="84">
        <f t="shared" si="15"/>
        <v>0</v>
      </c>
      <c r="E31" s="84">
        <f t="shared" si="15"/>
        <v>0</v>
      </c>
      <c r="F31" s="34">
        <v>5</v>
      </c>
      <c r="G31" s="62"/>
      <c r="H31" s="62"/>
      <c r="I31" s="62"/>
      <c r="J31" s="62"/>
      <c r="K31" s="62"/>
      <c r="L31" s="63"/>
      <c r="M31" s="197">
        <v>5</v>
      </c>
      <c r="N31" s="55">
        <f>IF(SUM(D31)&lt;&gt;0,SUM(D31),"")</f>
      </c>
      <c r="O31" s="55">
        <f>IF(SUM(E31)&lt;&gt;0,SUM(E31),"")</f>
      </c>
      <c r="P31" s="62"/>
      <c r="Q31" s="63"/>
      <c r="R31" s="1"/>
      <c r="S31" s="26">
        <f>IF(OR(D31&lt;E31,D31&lt;P31),"Er","")</f>
      </c>
      <c r="T31" s="26">
        <f>IF(E31&gt;D31,"Er","")</f>
      </c>
      <c r="U31" s="26">
        <f>IF(G31&gt;G26,"Er","")</f>
      </c>
      <c r="V31" s="26">
        <f>IF(OR(H31&gt;H26,H31&gt;G31),"Er","")</f>
      </c>
      <c r="W31" s="26">
        <f>IF(I31&gt;I26,"Er","")</f>
      </c>
      <c r="X31" s="26">
        <f>IF(OR(J31&gt;I31,J31&gt;J26),"Er","")</f>
      </c>
      <c r="Y31" s="26">
        <f>IF(K31&gt;K26,"Er","")</f>
      </c>
      <c r="Z31" s="26">
        <f>IF(OR(L31&gt;K31,L31&gt;L26),"Er","")</f>
      </c>
      <c r="AA31" s="26">
        <f>IF(OR(P31&gt;D31,P31&gt;P26,P31&lt;Q31),"Er","")</f>
      </c>
      <c r="AB31" s="26">
        <f>IF(OR(Q31&gt;P31,Q31&gt;E31,Q31&gt;Q26),"Er","")</f>
      </c>
    </row>
    <row r="32" spans="2:28" ht="15.75">
      <c r="B32" s="182">
        <v>1219</v>
      </c>
      <c r="C32" s="76" t="s">
        <v>76</v>
      </c>
      <c r="D32" s="77">
        <f>SUM(D33:D37)</f>
        <v>0</v>
      </c>
      <c r="E32" s="77">
        <f>SUM(E33:E37)</f>
        <v>0</v>
      </c>
      <c r="F32" s="78" t="s">
        <v>123</v>
      </c>
      <c r="G32" s="73">
        <f aca="true" t="shared" si="16" ref="G32:L32">SUM(G33:G37)</f>
        <v>0</v>
      </c>
      <c r="H32" s="73">
        <f t="shared" si="16"/>
        <v>0</v>
      </c>
      <c r="I32" s="73">
        <f t="shared" si="16"/>
        <v>0</v>
      </c>
      <c r="J32" s="73">
        <f t="shared" si="16"/>
        <v>0</v>
      </c>
      <c r="K32" s="74">
        <f t="shared" si="16"/>
        <v>0</v>
      </c>
      <c r="L32" s="75">
        <f t="shared" si="16"/>
        <v>0</v>
      </c>
      <c r="M32" s="194" t="s">
        <v>123</v>
      </c>
      <c r="N32" s="81">
        <f t="shared" si="5"/>
      </c>
      <c r="O32" s="81">
        <f t="shared" si="5"/>
      </c>
      <c r="P32" s="73">
        <f>SUM(P33:P37)</f>
        <v>0</v>
      </c>
      <c r="Q32" s="75">
        <f>SUM(Q33:Q37)</f>
        <v>0</v>
      </c>
      <c r="S32" s="26">
        <f t="shared" si="12"/>
      </c>
      <c r="T32" s="26">
        <f t="shared" si="13"/>
      </c>
      <c r="U32" s="26">
        <f>IF(G32&lt;H32,"Er","")</f>
      </c>
      <c r="V32" s="26">
        <f>IF(H32&gt;G32,"Er","")</f>
      </c>
      <c r="W32" s="26">
        <f>IF(I32&lt;J32,"Er","")</f>
      </c>
      <c r="X32" s="26">
        <f>IF(J32&gt;I32,"Er","")</f>
      </c>
      <c r="Y32" s="26">
        <f>IF(K32&lt;L32,"Er","")</f>
      </c>
      <c r="Z32" s="26">
        <f>IF(L32&gt;K32,"Er","")</f>
      </c>
      <c r="AA32" s="26">
        <f>IF(OR(P32&gt;D32,P32&lt;Q32),"Er","")</f>
      </c>
      <c r="AB32" s="26">
        <f>IF(OR(Q32&gt;P32,Q32&gt;E32),"Er","")</f>
      </c>
    </row>
    <row r="33" spans="2:28" ht="15.75">
      <c r="B33" s="182">
        <v>1220</v>
      </c>
      <c r="C33" s="47" t="s">
        <v>69</v>
      </c>
      <c r="D33" s="82">
        <f aca="true" t="shared" si="17" ref="D33:E37">SUM(G33,I33,K33)</f>
        <v>0</v>
      </c>
      <c r="E33" s="82">
        <f t="shared" si="17"/>
        <v>0</v>
      </c>
      <c r="F33" s="32">
        <v>1</v>
      </c>
      <c r="G33" s="64"/>
      <c r="H33" s="64"/>
      <c r="I33" s="64"/>
      <c r="J33" s="64"/>
      <c r="K33" s="64"/>
      <c r="L33" s="65"/>
      <c r="M33" s="195">
        <v>1</v>
      </c>
      <c r="N33" s="55">
        <f t="shared" si="5"/>
      </c>
      <c r="O33" s="55">
        <f t="shared" si="5"/>
      </c>
      <c r="P33" s="64"/>
      <c r="Q33" s="65"/>
      <c r="R33" s="1"/>
      <c r="S33" s="26">
        <f t="shared" si="12"/>
      </c>
      <c r="T33" s="26">
        <f t="shared" si="13"/>
      </c>
      <c r="U33" s="26">
        <f>IF(G33&gt;G32,"Er","")</f>
      </c>
      <c r="V33" s="26">
        <f>IF(OR(H33&gt;H32,H33&gt;G33),"Er","")</f>
      </c>
      <c r="W33" s="26">
        <f>IF(I33&gt;I32,"Er","")</f>
      </c>
      <c r="X33" s="26">
        <f>IF(OR(J33&gt;I33,J33&gt;J32),"Er","")</f>
      </c>
      <c r="Y33" s="26">
        <f>IF(K33&gt;K32,"Er","")</f>
      </c>
      <c r="Z33" s="26">
        <f>IF(OR(L33&gt;K33,L33&gt;L32),"Er","")</f>
      </c>
      <c r="AA33" s="26">
        <f>IF(OR(P33&gt;D33,P33&gt;P32,P33&lt;Q33),"Er","")</f>
      </c>
      <c r="AB33" s="26">
        <f>IF(OR(Q33&gt;P33,Q33&gt;E33,Q33&gt;Q32),"Er","")</f>
      </c>
    </row>
    <row r="34" spans="2:28" ht="15.75">
      <c r="B34" s="182">
        <v>1221</v>
      </c>
      <c r="C34" s="48" t="s">
        <v>70</v>
      </c>
      <c r="D34" s="83">
        <f t="shared" si="17"/>
        <v>0</v>
      </c>
      <c r="E34" s="83">
        <f t="shared" si="17"/>
        <v>0</v>
      </c>
      <c r="F34" s="33">
        <v>2</v>
      </c>
      <c r="G34" s="55"/>
      <c r="H34" s="55"/>
      <c r="I34" s="55"/>
      <c r="J34" s="55"/>
      <c r="K34" s="55"/>
      <c r="L34" s="57"/>
      <c r="M34" s="196">
        <v>2</v>
      </c>
      <c r="N34" s="55">
        <f t="shared" si="5"/>
      </c>
      <c r="O34" s="55">
        <f t="shared" si="5"/>
      </c>
      <c r="P34" s="55"/>
      <c r="Q34" s="57"/>
      <c r="R34" s="1"/>
      <c r="S34" s="26">
        <f t="shared" si="12"/>
      </c>
      <c r="T34" s="26">
        <f t="shared" si="13"/>
      </c>
      <c r="U34" s="26">
        <f>IF(G34&gt;G32,"Er","")</f>
      </c>
      <c r="V34" s="26">
        <f>IF(OR(H34&gt;H32,H34&gt;G34),"Er","")</f>
      </c>
      <c r="W34" s="26">
        <f>IF(I34&gt;I32,"Er","")</f>
      </c>
      <c r="X34" s="26">
        <f>IF(OR(J34&gt;I34,J34&gt;J32),"Er","")</f>
      </c>
      <c r="Y34" s="26">
        <f>IF(K34&gt;K32,"Er","")</f>
      </c>
      <c r="Z34" s="26">
        <f>IF(OR(L34&gt;K34,L34&gt;L32),"Er","")</f>
      </c>
      <c r="AA34" s="26">
        <f>IF(OR(P34&gt;D34,P34&gt;P32,P34&lt;Q34),"Er","")</f>
      </c>
      <c r="AB34" s="26">
        <f>IF(OR(Q34&gt;P34,Q34&gt;E34,Q34&gt;Q32),"Er","")</f>
      </c>
    </row>
    <row r="35" spans="2:28" ht="15.75">
      <c r="B35" s="182">
        <v>1222</v>
      </c>
      <c r="C35" s="48" t="s">
        <v>71</v>
      </c>
      <c r="D35" s="83">
        <f t="shared" si="17"/>
        <v>0</v>
      </c>
      <c r="E35" s="83">
        <f t="shared" si="17"/>
        <v>0</v>
      </c>
      <c r="F35" s="34">
        <v>3</v>
      </c>
      <c r="G35" s="55"/>
      <c r="H35" s="55"/>
      <c r="I35" s="55"/>
      <c r="J35" s="55"/>
      <c r="K35" s="55"/>
      <c r="L35" s="57"/>
      <c r="M35" s="197">
        <v>3</v>
      </c>
      <c r="N35" s="55">
        <f t="shared" si="5"/>
      </c>
      <c r="O35" s="55">
        <f t="shared" si="5"/>
      </c>
      <c r="P35" s="55"/>
      <c r="Q35" s="57"/>
      <c r="R35" s="1"/>
      <c r="S35" s="26">
        <f t="shared" si="12"/>
      </c>
      <c r="T35" s="26">
        <f t="shared" si="13"/>
      </c>
      <c r="U35" s="26">
        <f>IF(G35&gt;G32,"Er","")</f>
      </c>
      <c r="V35" s="26">
        <f>IF(OR(H35&gt;H32,H35&gt;G35),"Er","")</f>
      </c>
      <c r="W35" s="26">
        <f>IF(I35&gt;I32,"Er","")</f>
      </c>
      <c r="X35" s="26">
        <f>IF(OR(J35&gt;I35,J35&gt;J32),"Er","")</f>
      </c>
      <c r="Y35" s="26">
        <f>IF(K35&gt;K32,"Er","")</f>
      </c>
      <c r="Z35" s="26">
        <f>IF(OR(L35&gt;K35,L35&gt;L32),"Er","")</f>
      </c>
      <c r="AA35" s="26">
        <f>IF(OR(P35&gt;D35,P35&gt;P32,P35&lt;Q35),"Er","")</f>
      </c>
      <c r="AB35" s="26">
        <f>IF(OR(Q35&gt;P35,Q35&gt;E35,Q35&gt;Q32),"Er","")</f>
      </c>
    </row>
    <row r="36" spans="2:28" ht="15.75">
      <c r="B36" s="182">
        <v>1223</v>
      </c>
      <c r="C36" s="49" t="s">
        <v>72</v>
      </c>
      <c r="D36" s="83">
        <f t="shared" si="17"/>
        <v>0</v>
      </c>
      <c r="E36" s="83">
        <f t="shared" si="17"/>
        <v>0</v>
      </c>
      <c r="F36" s="34">
        <v>4</v>
      </c>
      <c r="G36" s="60"/>
      <c r="H36" s="60"/>
      <c r="I36" s="60"/>
      <c r="J36" s="60"/>
      <c r="K36" s="60"/>
      <c r="L36" s="61"/>
      <c r="M36" s="197">
        <v>4</v>
      </c>
      <c r="N36" s="55">
        <f t="shared" si="5"/>
      </c>
      <c r="O36" s="55">
        <f t="shared" si="5"/>
      </c>
      <c r="P36" s="60"/>
      <c r="Q36" s="61"/>
      <c r="R36" s="1"/>
      <c r="S36" s="26">
        <f>IF(OR(D36&lt;E36,D36&lt;P36),"Er","")</f>
      </c>
      <c r="T36" s="26">
        <f>IF(E36&gt;D36,"Er","")</f>
      </c>
      <c r="U36" s="26">
        <f>IF(G36&gt;G32,"Er","")</f>
      </c>
      <c r="V36" s="26">
        <f>IF(OR(H36&gt;H32,H36&gt;G36),"Er","")</f>
      </c>
      <c r="W36" s="26">
        <f>IF(I36&gt;I32,"Er","")</f>
      </c>
      <c r="X36" s="26">
        <f>IF(OR(J36&gt;I36,J36&gt;J32),"Er","")</f>
      </c>
      <c r="Y36" s="26">
        <f>IF(K36&gt;K32,"Er","")</f>
      </c>
      <c r="Z36" s="26">
        <f>IF(OR(L36&gt;K36,L36&gt;L32),"Er","")</f>
      </c>
      <c r="AA36" s="26">
        <f>IF(OR(P36&gt;D36,P36&gt;P32,P36&lt;Q36),"Er","")</f>
      </c>
      <c r="AB36" s="26">
        <f>IF(OR(Q36&gt;P36,Q36&gt;E36,Q36&gt;Q32),"Er","")</f>
      </c>
    </row>
    <row r="37" spans="2:28" ht="16.5" thickBot="1">
      <c r="B37" s="182">
        <v>1224</v>
      </c>
      <c r="C37" s="53" t="s">
        <v>166</v>
      </c>
      <c r="D37" s="85">
        <f t="shared" si="17"/>
        <v>0</v>
      </c>
      <c r="E37" s="85">
        <f t="shared" si="17"/>
        <v>0</v>
      </c>
      <c r="F37" s="198">
        <v>5</v>
      </c>
      <c r="G37" s="66"/>
      <c r="H37" s="66"/>
      <c r="I37" s="66"/>
      <c r="J37" s="66"/>
      <c r="K37" s="66"/>
      <c r="L37" s="67"/>
      <c r="M37" s="197">
        <v>5</v>
      </c>
      <c r="N37" s="55">
        <f t="shared" si="5"/>
      </c>
      <c r="O37" s="55">
        <f t="shared" si="5"/>
      </c>
      <c r="P37" s="66"/>
      <c r="Q37" s="67"/>
      <c r="R37" s="1"/>
      <c r="S37" s="26">
        <f>IF(OR(D37&lt;E37,D37&lt;P37),"Er","")</f>
      </c>
      <c r="T37" s="26">
        <f>IF(E37&gt;D37,"Er","")</f>
      </c>
      <c r="U37" s="26">
        <f>IF(G37&gt;G32,"Er","")</f>
      </c>
      <c r="V37" s="26">
        <f>IF(OR(H37&gt;H32,H37&gt;G37),"Er","")</f>
      </c>
      <c r="W37" s="26">
        <f>IF(I37&gt;I32,"Er","")</f>
      </c>
      <c r="X37" s="26">
        <f>IF(OR(J37&gt;I37,J37&gt;J32),"Er","")</f>
      </c>
      <c r="Y37" s="26">
        <f>IF(K37&gt;K32,"Er","")</f>
      </c>
      <c r="Z37" s="26">
        <f>IF(OR(L37&gt;K37,L37&gt;L32),"Er","")</f>
      </c>
      <c r="AA37" s="26">
        <f>IF(OR(P37&gt;D37,P37&gt;P32,P37&lt;Q37),"Er","")</f>
      </c>
      <c r="AB37" s="26">
        <f>IF(OR(Q37&gt;P37,Q37&gt;E37,Q37&gt;Q32),"Er","")</f>
      </c>
    </row>
    <row r="38" ht="14.25" customHeight="1">
      <c r="C38" s="18"/>
    </row>
    <row r="39" spans="3:7" ht="16.5" thickBot="1">
      <c r="C39" s="42" t="s">
        <v>170</v>
      </c>
      <c r="G39" s="43"/>
    </row>
    <row r="40" spans="3:8" ht="15.75">
      <c r="C40" s="353" t="s">
        <v>171</v>
      </c>
      <c r="D40" s="355" t="s">
        <v>18</v>
      </c>
      <c r="E40" s="399" t="s">
        <v>27</v>
      </c>
      <c r="F40" s="199"/>
      <c r="G40" s="359" t="s">
        <v>66</v>
      </c>
      <c r="H40" s="360"/>
    </row>
    <row r="41" spans="3:8" ht="41.25" customHeight="1">
      <c r="C41" s="354"/>
      <c r="D41" s="356"/>
      <c r="E41" s="400"/>
      <c r="F41" s="200"/>
      <c r="G41" s="190" t="s">
        <v>25</v>
      </c>
      <c r="H41" s="89" t="s">
        <v>26</v>
      </c>
    </row>
    <row r="42" spans="3:22" ht="15.75">
      <c r="C42" s="54" t="s">
        <v>18</v>
      </c>
      <c r="D42" s="68"/>
      <c r="E42" s="65"/>
      <c r="F42" s="201">
        <v>1</v>
      </c>
      <c r="G42" s="64"/>
      <c r="H42" s="70"/>
      <c r="I42" s="45"/>
      <c r="S42" s="26">
        <f>IF(D42&gt;D5,"Er","")</f>
      </c>
      <c r="T42" s="26">
        <f>IF(E42&gt;D42,"Er","")</f>
      </c>
      <c r="U42" s="26">
        <f>IF(OR(G42&gt;D42,G42&lt;H42),"Er","")</f>
      </c>
      <c r="V42" s="26">
        <f>IF(OR(H42&gt;G42,H42&gt;E42),"Er","")</f>
      </c>
    </row>
    <row r="43" spans="3:22" ht="15.75">
      <c r="C43" s="171" t="s">
        <v>173</v>
      </c>
      <c r="D43" s="172"/>
      <c r="E43" s="140"/>
      <c r="F43" s="202">
        <v>2</v>
      </c>
      <c r="G43" s="71"/>
      <c r="H43" s="174"/>
      <c r="I43" s="45"/>
      <c r="S43" s="26">
        <f>IF(D43&gt;D7,"Er","")</f>
      </c>
      <c r="T43" s="26">
        <f>IF(E43&gt;D43,"Er","")</f>
      </c>
      <c r="U43" s="26">
        <f>IF(OR(G43&gt;D43,G43&lt;H43),"Er","")</f>
      </c>
      <c r="V43" s="26">
        <f>IF(OR(H43&gt;G43,H43&gt;E43),"Er","")</f>
      </c>
    </row>
    <row r="44" spans="3:22" ht="16.5" thickBot="1">
      <c r="C44" s="175" t="s">
        <v>174</v>
      </c>
      <c r="D44" s="176"/>
      <c r="E44" s="67"/>
      <c r="F44" s="203">
        <v>3</v>
      </c>
      <c r="G44" s="66"/>
      <c r="H44" s="178"/>
      <c r="I44" s="45"/>
      <c r="S44" s="26">
        <f>IF(D44&gt;D42,"Er","")</f>
      </c>
      <c r="T44" s="26">
        <f>IF(E44&gt;D44,"Er","")</f>
      </c>
      <c r="U44" s="26">
        <f>IF(OR(G44&gt;D44,G44&lt;H44),"Er","")</f>
      </c>
      <c r="V44" s="26">
        <f>IF(OR(H44&gt;G44,H44&gt;E44),"Er","")</f>
      </c>
    </row>
    <row r="45" ht="15.75">
      <c r="H45" s="44"/>
    </row>
    <row r="61" ht="15.75"/>
    <row r="100" ht="15.75"/>
    <row r="101" ht="15.75"/>
    <row r="102" ht="15.75"/>
    <row r="132" ht="15.75"/>
    <row r="133" ht="15.75"/>
    <row r="134" ht="15.75"/>
    <row r="170" ht="15.75"/>
    <row r="171" ht="15.75"/>
    <row r="172" ht="15.75"/>
  </sheetData>
  <sheetProtection/>
  <mergeCells count="14">
    <mergeCell ref="P2:Q2"/>
    <mergeCell ref="G3:H3"/>
    <mergeCell ref="I3:J3"/>
    <mergeCell ref="K3:L3"/>
    <mergeCell ref="P3:P4"/>
    <mergeCell ref="Q3:Q4"/>
    <mergeCell ref="C40:C41"/>
    <mergeCell ref="D40:D41"/>
    <mergeCell ref="E40:E41"/>
    <mergeCell ref="G40:H40"/>
    <mergeCell ref="C2:C4"/>
    <mergeCell ref="D2:D4"/>
    <mergeCell ref="E2:E4"/>
    <mergeCell ref="G2:L2"/>
  </mergeCells>
  <dataValidations count="8">
    <dataValidation allowBlank="1" showInputMessage="1" showErrorMessage="1" errorTitle="Lçi nhËp d÷ liÖu" error="ChØ nhËp d÷ liÖu kiÓu sè, kh«ng nhËp ch÷." sqref="D8:E12 D20:E24 G32:L32 P32:Q32 D14:E18 M26:M37 D33:E37 D27:E31 M7:M24 F7:F24 F26:F37"/>
    <dataValidation allowBlank="1" showInputMessage="1" showErrorMessage="1" prompt="Đánh giá, xếp loại chuyên môn, nghiệp vụ theo quy chế của Bộ GD-ĐT" sqref="C19"/>
    <dataValidation allowBlank="1" showInputMessage="1" showErrorMessage="1" prompt="Đánh giá về phẩm chất chính trị, đạo đức, lối sống theo quy chế của Bộ Nội vụ (06/2006/QĐ-BNV)" sqref="C13"/>
    <dataValidation allowBlank="1" showInputMessage="1" errorTitle="Lçi nhËp d÷ liÖu" error="ChØ nhËp d÷ liÖu kiÓu sè, kh«ng nhËp ch÷." sqref="P13:Q13 P26:Q26 D32:E32 D26:E26 D13:E13 D19:E19 G19:L19 G26:L26 G13:L13 P19:Q19"/>
    <dataValidation allowBlank="1" showInputMessage="1" showErrorMessage="1" prompt="Đánh giá xếp loại theo quy chế của Bộ Nội vụ (06/2006/QĐ-BNV)" sqref="C7"/>
    <dataValidation allowBlank="1" showInputMessage="1" showErrorMessage="1" prompt="Đánh giá xếp loại theo quy chế 11/1998/QĐ-TCCP-CCVC của Ban tổ chức cán bộ chính phủ." sqref="C32 C26"/>
    <dataValidation type="whole" allowBlank="1" showErrorMessage="1" errorTitle="Lỗi nhập dữ liệu" error="Chỉ nhập số tối đa 300" sqref="G27:L31 G14:L18 P33:Q37 N26:O37 G20:L24 P8:Q12 G8:L12 P14:Q18 G33:L37 P27:Q31 N8:O24 P20:Q24">
      <formula1>0</formula1>
      <formula2>300</formula2>
    </dataValidation>
    <dataValidation allowBlank="1" sqref="F5:F6 M5:M6 N5:Q7 G5:L7 D5:E7 D25:Q25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hath8</dc:creator>
  <cp:keywords/>
  <dc:description/>
  <cp:lastModifiedBy>User</cp:lastModifiedBy>
  <cp:lastPrinted>2014-03-24T04:31:40Z</cp:lastPrinted>
  <dcterms:created xsi:type="dcterms:W3CDTF">2002-10-30T04:02:03Z</dcterms:created>
  <dcterms:modified xsi:type="dcterms:W3CDTF">2018-06-08T01:29:59Z</dcterms:modified>
  <cp:category/>
  <cp:version/>
  <cp:contentType/>
  <cp:contentStatus/>
</cp:coreProperties>
</file>